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11" windowWidth="12120" windowHeight="7260" tabRatio="940" activeTab="4"/>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 r:id="rId10"/>
  </externalReferences>
  <definedNames>
    <definedName name="_xlnm.Print_Area" localSheetId="1">'Balance Sheet'!$A$1:$F$65</definedName>
    <definedName name="_xlnm.Print_Area" localSheetId="3">'Cash Flow'!$A$1:$J$67</definedName>
    <definedName name="_xlnm.Print_Area" localSheetId="2">'Equity'!$A$1:$K$40</definedName>
    <definedName name="_xlnm.Print_Area" localSheetId="0">'Income Statement'!$A$1:$K$50</definedName>
    <definedName name="_xlnm.Print_Area" localSheetId="4">'Notes to financial report'!$A$1:$N$363</definedName>
    <definedName name="_xlnm.Print_Titles" localSheetId="4">'Notes to financial report'!$1:$5</definedName>
    <definedName name="Z_2884641C_E18C_44C3_9F5A_4FC11B997D3B_.wvu.PrintArea" localSheetId="1" hidden="1">'Balance Sheet'!$A$1:$F$65</definedName>
    <definedName name="Z_2884641C_E18C_44C3_9F5A_4FC11B997D3B_.wvu.PrintArea" localSheetId="3" hidden="1">'Cash Flow'!$A$1:$J$67</definedName>
    <definedName name="Z_2884641C_E18C_44C3_9F5A_4FC11B997D3B_.wvu.PrintArea" localSheetId="2" hidden="1">'Equity'!$A$1:$K$40</definedName>
    <definedName name="Z_2884641C_E18C_44C3_9F5A_4FC11B997D3B_.wvu.PrintArea" localSheetId="0" hidden="1">'Income Statement'!$A$1:$K$50</definedName>
    <definedName name="Z_2884641C_E18C_44C3_9F5A_4FC11B997D3B_.wvu.PrintArea" localSheetId="4" hidden="1">'Notes to financial report'!$A$1:$N$363</definedName>
    <definedName name="Z_2884641C_E18C_44C3_9F5A_4FC11B997D3B_.wvu.PrintTitles" localSheetId="4" hidden="1">'Notes to financial report'!$1:$5</definedName>
    <definedName name="Z_2884641C_E18C_44C3_9F5A_4FC11B997D3B_.wvu.Rows" localSheetId="3" hidden="1">'Cash Flow'!$29:$29,'Cash Flow'!$32:$33</definedName>
    <definedName name="Z_2884641C_E18C_44C3_9F5A_4FC11B997D3B_.wvu.Rows" localSheetId="4" hidden="1">'Notes to financial report'!$142:$144,'Notes to financial report'!$182:$182,'Notes to financial report'!$186:$186,'Notes to financial report'!$189:$189,'Notes to financial report'!$193:$193,'Notes to financial report'!$196:$196,'Notes to financial report'!$200:$200,'Notes to financial report'!$370:$386</definedName>
  </definedNames>
  <calcPr fullCalcOnLoad="1"/>
</workbook>
</file>

<file path=xl/sharedStrings.xml><?xml version="1.0" encoding="utf-8"?>
<sst xmlns="http://schemas.openxmlformats.org/spreadsheetml/2006/main" count="544" uniqueCount="348">
  <si>
    <t>Save as previously disclosed, there were no changes in material litigation, including the status of pending material litigation since the previous quarter to 28 February 2005, being the latest practicable date which is not earlier than 7 days from the date of issue of this quarterly result.</t>
  </si>
  <si>
    <t>Investment</t>
  </si>
  <si>
    <t>RESULTS</t>
  </si>
  <si>
    <t>RM'000</t>
  </si>
  <si>
    <t>(a)</t>
  </si>
  <si>
    <t>Revenue</t>
  </si>
  <si>
    <t>(b)</t>
  </si>
  <si>
    <t>(i)</t>
  </si>
  <si>
    <t>Property, plant and equipment</t>
  </si>
  <si>
    <t>Current Assets</t>
  </si>
  <si>
    <t>Capital Commitments</t>
  </si>
  <si>
    <t>Deferred taxation</t>
  </si>
  <si>
    <t>Other operating income</t>
  </si>
  <si>
    <t>Finance costs</t>
  </si>
  <si>
    <t>Interest expense</t>
  </si>
  <si>
    <t>The Group does not have any financial instruments with off balance sheet risk at the date of issue of this report.</t>
  </si>
  <si>
    <t>Inventories</t>
  </si>
  <si>
    <t>Cash and bank balances</t>
  </si>
  <si>
    <t>Current Liabilities</t>
  </si>
  <si>
    <t>Bank overdrafts</t>
  </si>
  <si>
    <t>Taxation</t>
  </si>
  <si>
    <t>Events subsequent to the balance sheet date</t>
  </si>
  <si>
    <t>31.12.2003</t>
  </si>
  <si>
    <t>Earnings per share</t>
  </si>
  <si>
    <t>Total ordinary shares issued ('000)</t>
  </si>
  <si>
    <t>Intangible assets</t>
  </si>
  <si>
    <t>Group borrowings and debt securities</t>
  </si>
  <si>
    <t>Short term borrowings</t>
  </si>
  <si>
    <t xml:space="preserve">Non-operating items </t>
  </si>
  <si>
    <t>REVENUE</t>
  </si>
  <si>
    <t>Income tax</t>
  </si>
  <si>
    <t>(RM'000)</t>
  </si>
  <si>
    <t>Comparative</t>
  </si>
  <si>
    <t>Non-cash items</t>
  </si>
  <si>
    <t>Changes in working capital</t>
  </si>
  <si>
    <t>Net change in current assets</t>
  </si>
  <si>
    <t>Net change in current liabilities</t>
  </si>
  <si>
    <t>Share</t>
  </si>
  <si>
    <t>- Basic (sen)</t>
  </si>
  <si>
    <t>A1</t>
  </si>
  <si>
    <t>A2</t>
  </si>
  <si>
    <t>Share of results in associates</t>
  </si>
  <si>
    <t xml:space="preserve">Net profit  </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</si>
  <si>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</si>
  <si>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</si>
  <si>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</si>
  <si>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</si>
  <si>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</si>
  <si>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</si>
  <si>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</si>
  <si>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</si>
  <si>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</si>
  <si>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</si>
  <si>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</si>
  <si>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</si>
  <si>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</si>
  <si>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</si>
  <si>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</si>
  <si>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</si>
  <si>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</si>
  <si>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</si>
  <si>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</si>
  <si>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</si>
  <si>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</si>
  <si>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</si>
  <si>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</si>
  <si>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</si>
  <si>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</si>
  <si>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</si>
  <si>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</si>
  <si>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Quoted securities</t>
  </si>
  <si>
    <t>Off balance sheet financial instruments</t>
  </si>
  <si>
    <t>Changes in material litigation</t>
  </si>
  <si>
    <t>Malaysia</t>
  </si>
  <si>
    <t>Malaysian income tax</t>
  </si>
  <si>
    <t>Total investments in quoted securities are as follows:</t>
  </si>
  <si>
    <t>(ii)</t>
  </si>
  <si>
    <t>(iii)</t>
  </si>
  <si>
    <t>At cost</t>
  </si>
  <si>
    <t>At market value</t>
  </si>
  <si>
    <t>to</t>
  </si>
  <si>
    <t>Share premium</t>
  </si>
  <si>
    <t>capital</t>
  </si>
  <si>
    <t>Interest income</t>
  </si>
  <si>
    <t>Long term borrowings</t>
  </si>
  <si>
    <t>Total</t>
  </si>
  <si>
    <t>cumulative to</t>
  </si>
  <si>
    <t>Net profit for the period</t>
  </si>
  <si>
    <t>Profit before taxation</t>
  </si>
  <si>
    <t>ended</t>
  </si>
  <si>
    <t>cumulative</t>
  </si>
  <si>
    <t>quarter</t>
  </si>
  <si>
    <t>B</t>
  </si>
  <si>
    <t>A</t>
  </si>
  <si>
    <t>Seasonality or cyclicality factors</t>
  </si>
  <si>
    <t>Approved but not contracted for</t>
  </si>
  <si>
    <t>Changes in the composition of the Group</t>
  </si>
  <si>
    <t>Current year prospects</t>
  </si>
  <si>
    <t>Tax expense</t>
  </si>
  <si>
    <t>Valuation of Property, Plant and Equipment</t>
  </si>
  <si>
    <t>Net tangible assets per share (RM)</t>
  </si>
  <si>
    <t xml:space="preserve"> </t>
  </si>
  <si>
    <t>Term loans payable</t>
  </si>
  <si>
    <t xml:space="preserve"> - within 12 months</t>
  </si>
  <si>
    <t xml:space="preserve"> - after 12 months</t>
  </si>
  <si>
    <t>Hire purchase</t>
  </si>
  <si>
    <t>The basic earnings per share has been calculated by dividing the Group's net profit for the period by the weighted average number of shares in issue .</t>
  </si>
  <si>
    <t>Consolidated</t>
  </si>
  <si>
    <t>Share capital</t>
  </si>
  <si>
    <t>Net Current Assets</t>
  </si>
  <si>
    <t>Elimination</t>
  </si>
  <si>
    <t>Capital commitments not provided for in the financial statements are as follows:</t>
  </si>
  <si>
    <t>Current</t>
  </si>
  <si>
    <t>Unsecured</t>
  </si>
  <si>
    <t>Secured</t>
  </si>
  <si>
    <t>Holding</t>
  </si>
  <si>
    <t>External Sales</t>
  </si>
  <si>
    <t>Total revenue</t>
  </si>
  <si>
    <t>Dividend</t>
  </si>
  <si>
    <t>Weighted average number of shares</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</si>
  <si>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</si>
  <si>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</si>
  <si>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</si>
  <si>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</si>
  <si>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</si>
  <si>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</si>
  <si>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</si>
  <si>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</si>
  <si>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Gross Profit</t>
  </si>
  <si>
    <t>Administrative expenses</t>
  </si>
  <si>
    <t>Other operating expenses</t>
  </si>
  <si>
    <t>(Company No: 579343-A)</t>
  </si>
  <si>
    <t>Basis of Preparation</t>
  </si>
  <si>
    <t>NOTES TO THE INTERIM FINANCIAL REPORT</t>
  </si>
  <si>
    <t>EXPLANATORY NOTES AS PER MASB 26</t>
  </si>
  <si>
    <t>The accounting policies and method of computation adopted by the Group in this interim financial report are consistent with those adopted for the annual financial statements for the year ended 31 December 2003.</t>
  </si>
  <si>
    <t>Electrical</t>
  </si>
  <si>
    <t>&amp; Mechanical</t>
  </si>
  <si>
    <t>Segmental reporting</t>
  </si>
  <si>
    <t>Manufac-</t>
  </si>
  <si>
    <t>turing</t>
  </si>
  <si>
    <t>Overseas</t>
  </si>
  <si>
    <t xml:space="preserve">Changes </t>
  </si>
  <si>
    <t>Corporate guarantees issued to financial institutions in respect of credit facilities granted to subsidiary companies</t>
  </si>
  <si>
    <t>Banker guarantees issued by financial institutions in respect of due performance of contracts awarded to subsidiary companies</t>
  </si>
  <si>
    <t>A13</t>
  </si>
  <si>
    <t>Investments</t>
  </si>
  <si>
    <t>Contracted but not provided for in the accounts</t>
  </si>
  <si>
    <t>A14</t>
  </si>
  <si>
    <t>Related Party Transactions</t>
  </si>
  <si>
    <t>Purchases from a company in which directors has an interest</t>
  </si>
  <si>
    <t xml:space="preserve"> - Mayduct Technology Sdn Bhd</t>
  </si>
  <si>
    <t>RM</t>
  </si>
  <si>
    <t>Purchases of crusher run</t>
  </si>
  <si>
    <t xml:space="preserve"> - Kajang Rocks Quarry Sdn Bhd</t>
  </si>
  <si>
    <t>Purchases of isolator</t>
  </si>
  <si>
    <t xml:space="preserve"> - Busway Industries Sdn Bhd</t>
  </si>
  <si>
    <t>Sales to a company in which a director has interest</t>
  </si>
  <si>
    <t xml:space="preserve"> - Megaduct Marketing Sdn Bhd</t>
  </si>
  <si>
    <t>Sales of busduct &amp; accessories</t>
  </si>
  <si>
    <t>Labour paid to a company in which directors has an interest</t>
  </si>
  <si>
    <t>Rental paid to a director</t>
  </si>
  <si>
    <t xml:space="preserve"> - Lew Mew Choi</t>
  </si>
  <si>
    <t xml:space="preserve"> - Soong Moi (Spouse of Lew Mew Choi)</t>
  </si>
  <si>
    <t>Rental receivable</t>
  </si>
  <si>
    <t>#</t>
  </si>
  <si>
    <t>*</t>
  </si>
  <si>
    <t>These transactions, which are necessary for the business operations of the Group, have been entered into within the normal course of business and on terms no more favourable to the related parties than to other suppliers of the Group.</t>
  </si>
  <si>
    <t>These transactions have been entered into under negotiated terms.</t>
  </si>
  <si>
    <t>31.12.03</t>
  </si>
  <si>
    <t>Comparison between the current quarter and immediate preceding quarter</t>
  </si>
  <si>
    <t>Foreign income tax</t>
  </si>
  <si>
    <t>Purchases of quoted securities</t>
  </si>
  <si>
    <t>There were no corporate proposal announced but not completed as at the date of this report.</t>
  </si>
  <si>
    <t>Banker Acceptance</t>
  </si>
  <si>
    <t>(Company No : 579343-A)</t>
  </si>
  <si>
    <t>(Company Bo : 579343-A)</t>
  </si>
  <si>
    <t>Investment properties</t>
  </si>
  <si>
    <t>Deferred tax assets</t>
  </si>
  <si>
    <t>Trade receivables</t>
  </si>
  <si>
    <t>Other receivables</t>
  </si>
  <si>
    <t>Trade payables</t>
  </si>
  <si>
    <t xml:space="preserve">Other payables </t>
  </si>
  <si>
    <t>Amount due from contract customers</t>
  </si>
  <si>
    <t>Amount due to contract customers</t>
  </si>
  <si>
    <t>Overdrafts and short term borrowings</t>
  </si>
  <si>
    <t>Repayment from related companies</t>
  </si>
  <si>
    <t>Dividend for financial year 31 December 2003</t>
  </si>
  <si>
    <t>Non Distributable</t>
  </si>
  <si>
    <t>Distributable</t>
  </si>
  <si>
    <t>profits</t>
  </si>
  <si>
    <t xml:space="preserve">Retained </t>
  </si>
  <si>
    <t>Share Margin Financing</t>
  </si>
  <si>
    <t>Purchases of adaptor bar</t>
  </si>
  <si>
    <t>Proceed from short term borrowings</t>
  </si>
  <si>
    <t>Repayment of short term borrowings</t>
  </si>
  <si>
    <t>Repayment of hire purchase creditors</t>
  </si>
  <si>
    <t>Cash &amp; cash equivalents comprise:</t>
  </si>
  <si>
    <t>Cash and bank balance</t>
  </si>
  <si>
    <t>Fixed deposit placed with licensed banks</t>
  </si>
  <si>
    <t>CONDENSED CONSOLIDATED STATEMENTS OF CHANGES IN EQUITY (UNAUDITED)</t>
  </si>
  <si>
    <t>CONDENSED CONSOLIDATED BALANCE SHEETS (UNAUDITED)</t>
  </si>
  <si>
    <t>Operating profit before working capital changes</t>
  </si>
  <si>
    <t>Pledges deposits</t>
  </si>
  <si>
    <t>Less : Fixed deposit pledged</t>
  </si>
  <si>
    <t>(The Condensed Consolidated Income Statements should be read in conjunction with the Annual Financial Statements for the year ended 31 December 2003)</t>
  </si>
  <si>
    <t>(The Condensed Consolidated Balance Sheets should be read in conjunction with the Annual Financial Statements for the year ended 31 December 2003)</t>
  </si>
  <si>
    <t>(The Condensed Consolidated Cash Flow Statement should be read in conjunction with the Annual Financial Statements for the year ended 31 December 2003)</t>
  </si>
  <si>
    <t>(The Condensed Consolidated Statements of Changes in Equity should be read in conjunction with the Annual Financial Statements for the year ended 31 December 2003)</t>
  </si>
  <si>
    <t>B14</t>
  </si>
  <si>
    <t>Authorised for issue</t>
  </si>
  <si>
    <t>Other investments</t>
  </si>
  <si>
    <t>Fixed Deposits with licensed banks</t>
  </si>
  <si>
    <t>Minority interests</t>
  </si>
  <si>
    <t>Share of profit/(loss) of associates</t>
  </si>
  <si>
    <t>Purchase of property, plant and equipment</t>
  </si>
  <si>
    <t>premium</t>
  </si>
  <si>
    <t>Unquoted investment and / or properties</t>
  </si>
  <si>
    <t>Status of corporate proposals</t>
  </si>
  <si>
    <t>Tax Expense</t>
  </si>
  <si>
    <t>preceding</t>
  </si>
  <si>
    <t>year end</t>
  </si>
  <si>
    <t>Financed by:</t>
  </si>
  <si>
    <t>Capital and reserves</t>
  </si>
  <si>
    <t>As at 1January 2004</t>
  </si>
  <si>
    <t>Current year</t>
  </si>
  <si>
    <t>Dividend payable</t>
  </si>
  <si>
    <t>Minority shareholders' interests</t>
  </si>
  <si>
    <t>Amount owing to directors</t>
  </si>
  <si>
    <t>Income taxes paid</t>
  </si>
  <si>
    <t>end of current</t>
  </si>
  <si>
    <t>Cost of Sales</t>
  </si>
  <si>
    <t>- Diluted (sen)</t>
  </si>
  <si>
    <t>The Group does not have in issue any financial instrument or other contract that may entitle its holder to ordinary shares and therefore, dilutive to its basic earnings per share.</t>
  </si>
  <si>
    <t xml:space="preserve">Additional Information Required by Bursa Malaysia Securities Berhad listing requirements </t>
  </si>
  <si>
    <r>
      <t>The interim financial report is unaudited and has been prepared in accordance with Malaysian Accounting Standards Board ("MASB") standard no. 26 "Interim Financial Reporting" and paragraph 9.22 of the Bursa Malaysi</t>
    </r>
    <r>
      <rPr>
        <sz val="11"/>
        <color indexed="8"/>
        <rFont val="Century Gothic"/>
        <family val="2"/>
      </rPr>
      <t>a Securities Berhad (“Bursa Securities“)</t>
    </r>
    <r>
      <rPr>
        <sz val="11"/>
        <rFont val="Century Gothic"/>
        <family val="2"/>
      </rPr>
      <t xml:space="preserve"> Listing Requirements and should be read in conjunction with the audited financial statements of the Group for the year ended 31 December 2003. </t>
    </r>
  </si>
  <si>
    <t>As at 1January 2003</t>
  </si>
  <si>
    <t>Issue of shares</t>
  </si>
  <si>
    <t># Represents RM 2.00</t>
  </si>
  <si>
    <t>Interest paid</t>
  </si>
  <si>
    <t>Cash Flows From Operating Activities</t>
  </si>
  <si>
    <t>Cash Flows From Investing Activities</t>
  </si>
  <si>
    <t>Cash Flows From Financing Activities</t>
  </si>
  <si>
    <t>Qualification of financial statements</t>
  </si>
  <si>
    <t>The annual audit report of the financial statements for the financial year ended 31 December 2003 was not subject to any audit qualification.</t>
  </si>
  <si>
    <t>The Group's segmental report for the current financial year-to-date are as follows:-</t>
  </si>
  <si>
    <t>The valuations of property, plant and equipment have been brought forward, without amendment from the audited financial statements for the year ended 31 December 2003.</t>
  </si>
  <si>
    <t xml:space="preserve">     </t>
  </si>
  <si>
    <t>Basic earnings per share</t>
  </si>
  <si>
    <t>Diluted earnings per share</t>
  </si>
  <si>
    <t>N/A</t>
  </si>
  <si>
    <t>* Acquisition of the subsidiaries was completed on 3rd September 2003</t>
  </si>
  <si>
    <t>Net cash used in investing activities</t>
  </si>
  <si>
    <t>Changes in accounting estimates</t>
  </si>
  <si>
    <t xml:space="preserve">Property &amp; </t>
  </si>
  <si>
    <t>Deferred tax expense relating to write back of doubtful debts</t>
  </si>
  <si>
    <t xml:space="preserve">Dividend paid </t>
  </si>
  <si>
    <t>Corporate guarantees given to suppliers of raw materials purchased by subsidiary companies</t>
  </si>
  <si>
    <t>(Over)/under  provision in respect of prior years</t>
  </si>
  <si>
    <t xml:space="preserve">The first and final dividend of 7.0%, less 28% income tax, amounting to RM2,620,800.15 in respect of financial year </t>
  </si>
  <si>
    <t>ended 31 December 2003 was paid on 27 August 2004.</t>
  </si>
  <si>
    <t>The tax exempt fixed dividend of RM 1.6 million and tax exempt final dividend of RM 1.4 million in respect of financial year ended 31 December 2002 was paid on 25 August 2004.</t>
  </si>
  <si>
    <t>At carrying value/book value (after provision for diminution in value)</t>
  </si>
  <si>
    <t>(Note B13)</t>
  </si>
  <si>
    <t>Net loss for the period</t>
  </si>
  <si>
    <t>Business segment</t>
  </si>
  <si>
    <t>The changes in contingent liabilities of the Company and the Group since the date of the last financial statement to the date of this report are as follows:</t>
  </si>
  <si>
    <t>Earnings/(loss) per share is (sen)</t>
  </si>
  <si>
    <t>For the fourth quarter ended 31 December 2004</t>
  </si>
  <si>
    <t>As at 31 December 2003</t>
  </si>
  <si>
    <t>Proceed from issuance of shares</t>
  </si>
  <si>
    <t>Proceed from disposal of investments</t>
  </si>
  <si>
    <t>Not applicable for the current quarter and financial period ended 31 December 2004.</t>
  </si>
  <si>
    <t xml:space="preserve">cumulative </t>
  </si>
  <si>
    <t>12.12.03</t>
  </si>
  <si>
    <t>12 months</t>
  </si>
  <si>
    <t>31.12.04</t>
  </si>
  <si>
    <t xml:space="preserve">Deferred taxation </t>
  </si>
  <si>
    <t>31.12.2004</t>
  </si>
  <si>
    <t>Details of the Group’s borrowings (which are denominated in Ringgit Malaysia) as at 31 December 2004 are as follows:</t>
  </si>
  <si>
    <t>To delete</t>
  </si>
  <si>
    <t>The Group’s operations are not materially affected by seasonal or cyclical factors. The general economic scenario and construction cycle would however have an impact on the Group’s operations.</t>
  </si>
  <si>
    <t xml:space="preserve">Unusual and extraordinary items </t>
  </si>
  <si>
    <t>There were no unusual items affecting assets, liabilities, equity, net income or cash flows during the current quarter and financial year-to-date under review.</t>
  </si>
  <si>
    <t>There were no material changes in estimates of amount reported during the quarter and financial year-to-date under review.</t>
  </si>
  <si>
    <t xml:space="preserve">There were no issuance and repayment of debt and equity securities, share buy-backs, share cancellations, shares held as treasury shares and resale of treasury shares for the current period and financial year-to-date under review. </t>
  </si>
  <si>
    <t>Whilst LFE Corp's shareholding of 5,100 ordinary shares of RM 1.00 each in Mayduct remains unchanged, the effective equity interest of LFE Corp in Mayduct has been diluted from 51% to 45.3% due to the enlarged issued and paid-up share capital of Mayduct.</t>
  </si>
  <si>
    <t>The Group's effective tax rate is higher than the statutory tax rate for the current period ended 31 December 2004 due to certain expenses incurred which are not deductible for tax purposes and non-availability of Group tax relief in respect of losses incurred by certain subsidiary companies. The effective tax rate is higher compared to the statutory tax rate for the year ended 31 December 2004 due to the above reasons and under provision of taxation in prior years.</t>
  </si>
  <si>
    <t>No dividend has been proposed for the current financial period ended 31 December 2004.</t>
  </si>
  <si>
    <t>Based on the existing order book and good prospect to secure more jobs, both local market and overseas, barring any unforseen circumstances, the Directors are of the opinion that the Group will be able to achieve a satisfactory performance for the next financial year ended 31 December 2005.</t>
  </si>
  <si>
    <t xml:space="preserve"> The Group will continue its plans and strategies to strengthen its core activities locally and abroad.</t>
  </si>
  <si>
    <t>Current quarter ended</t>
  </si>
  <si>
    <t>Cumulative quarter ended</t>
  </si>
  <si>
    <t>Acquisition of subsidiaries, net of cash acquired</t>
  </si>
  <si>
    <t>Proceed from sale of property, plant and equipment</t>
  </si>
  <si>
    <t>Proceed from disposal of subsidiaries</t>
  </si>
  <si>
    <t>As at 31 December 2004</t>
  </si>
  <si>
    <t>Proceed from long term borrowings</t>
  </si>
  <si>
    <t xml:space="preserve">      </t>
  </si>
  <si>
    <t>Profit/(loss) after taxation</t>
  </si>
  <si>
    <t>Profit/(loss) before taxation</t>
  </si>
  <si>
    <t/>
  </si>
  <si>
    <t>Review of performance-current quarter and financial period ended 31 December 2004</t>
  </si>
  <si>
    <t>On 24th February 2005, LFE Corp announced the followings:-</t>
  </si>
  <si>
    <t>Under the Consortium, the LFECorp Group and HTE have joint responsibilities to carry out the project and share in the profits derived from the project on a 50:50 basis. LFEE is responsible to provide financing for major equipment supplied, working capital and performance and advance bonds provided by the Consortium to the client. In addition, LFEE is appointed as project manager for the project; Inai is responsible to supply major equipment and materials for the project; and HTE is responsible to provide representatives with local knowledge to support the functions of LFEE and Inai and to liase with and to procure the relevant approvals from the local Vietnam authorities in respect of the works to be carried out by the Consortium.</t>
  </si>
  <si>
    <t>The total contract value attributable to the Consortium from this project is approximately USD17.0 million (equivalent to approximately RM 65 million) subject to final negotiation, and the entire project is expected to be completed by the second half of 2006.</t>
  </si>
  <si>
    <t xml:space="preserve">LFE Corp's subsidiary, Mayduct Technology Sdn Bhd ("Mayduct") has on 30th December 2004, allotted and issued 1,250 new ordinary shares of RM 1.00 each as fully paid-up in cash to Mr Liu Shao Min at an issue price of RM 253.96 per share thereby increasing its total issued and paid-up share capital from RM 10,000 comprising 10,000 ordinary shares of RM 1.00 each to RM 11,250 comprising 11,250 ordinary shares of RM 1.00 each. </t>
  </si>
  <si>
    <t>On 31 December 2004, LFE Corp entered into a Share Sale Agreement with Madam Chan Sok Hoon to dispose of its entire equity interest of 45.3% in Mayduct comprising 5,100 ordinary shares of RM 1.00 each at a total cash consideration of RM 1,359,829.</t>
  </si>
  <si>
    <t>Profit/(loss) from operations</t>
  </si>
  <si>
    <t>Profit/(loss) after taxation and minority interest</t>
  </si>
  <si>
    <t>Investments in associates</t>
  </si>
  <si>
    <t>Retained Profits</t>
  </si>
  <si>
    <t>Overprovision of listing expenses in prior years</t>
  </si>
  <si>
    <t>Adjustments for :</t>
  </si>
  <si>
    <t>Cash used in operations</t>
  </si>
  <si>
    <t>Net cash used in operating activities</t>
  </si>
  <si>
    <t>Net cash generated from financing activities</t>
  </si>
  <si>
    <t>Net increase in cash and cash equivalents</t>
  </si>
  <si>
    <t>Cash &amp; cash equivalents at beginning of year</t>
  </si>
  <si>
    <t>Cash &amp; cash equivalents at end of year</t>
  </si>
  <si>
    <t>CONDENSED CONSOLIDATED CASH FLOW STATEMENTS (UNAUDITED)</t>
  </si>
  <si>
    <t>Profit/(loss) after tax</t>
  </si>
  <si>
    <t>Save as disclosed above, there were no material events subsequent to the reporting period up to 28 February 2005, being the latest practicable date which is not earlier than 7 days from the date of issue of this quarterly report, that have not been reflected in the financial report for the current period ended 31 December 2004.</t>
  </si>
  <si>
    <t>Performance guarantees given to third parties in respect of materials supplied to subcontractor of subsidiary companies</t>
  </si>
  <si>
    <t xml:space="preserve">The Group recorded a total revenue of RM101.7 million for the 12-month period ended 31 December 2004 as compared to RM 151.5 million in the preceding year's corresponding period. The decline in revenue was attributable to lower volume of work progress as some of the on-going projects have progressed into completion stage during the current financial year.                  </t>
  </si>
  <si>
    <t xml:space="preserve">The Group reported a profit before taxation of RM1.2 million for the 12-month period ended 31 December 2004 as compared to RM 21.7 million in the preceding year's corresponding period. The decrease in profit before taxation was mainly due to higher overheads and higher finance cost incurred for the Collateralised Loan Obligations. Increase in material prices and the tight supply market have also contributed to the lower profit before taxation. </t>
  </si>
  <si>
    <t>The Group reported a revenue of RM 23.4 million in the current quarter which represents an increase of RM 5 million from immediate preceding quarter of RM 18.4 million. Loss before taxation of RM 1.8 million represents a decrease of RM 2.5 million compared to immediate preceding quarter's profit before taxation of RM 0.7 million.</t>
  </si>
  <si>
    <t>Under  provision in respect of prior periods</t>
  </si>
  <si>
    <t>There were no sales of unquoted investment or properties during the period under review except for the disposal of a subsidiary as disclosed in A11. The subsidiary was disposed off for a cash consideration of RM 1.36 million and a gain of RM 0.4 million has been included in the results.</t>
  </si>
  <si>
    <t>Net profit/(loss) (RM'000)</t>
  </si>
  <si>
    <t>Unaudited As at</t>
  </si>
  <si>
    <t>Audited as at</t>
  </si>
  <si>
    <t>Negative goodwill recognised in income statements</t>
  </si>
  <si>
    <t>Pre-acquisition profits</t>
  </si>
  <si>
    <t>Earnings/(loss) per ordinary share:</t>
  </si>
  <si>
    <t xml:space="preserve">Preceding </t>
  </si>
  <si>
    <t>year quarter</t>
  </si>
  <si>
    <t>Operating profit/(loss)</t>
  </si>
  <si>
    <t>The fourth quarterly report was authorised for issue by the Board of Directors in accordance with the resolution passed at an Adjourned Board Meeting held on  28 February 2005.</t>
  </si>
  <si>
    <t>Comparative figures for the preceding year corresponding period includes the 8 months 3 days pre-acquisition results of the subsidiaries.</t>
  </si>
  <si>
    <t>Purchase of other Investment</t>
  </si>
  <si>
    <t>its wholly-owned subsidiary, LFE Engineering Sdn Bhd ("LFEE"), has recently received a Letter of Acceptance from Bandar Utama City Sdn Bhd to undertake the supply, delivery, installation, testing and commissioning of a complete electrical works package for a project at a total contract value of RM 18.9 million. This project is expected to complete by mid August 2006.</t>
  </si>
  <si>
    <t>its wholly-owned subsidiary, LFEE, has recently received a Letter of Award from Aston Star Sdn Bhd, a wholly-owned subsidiary of Sunrise Berhad, to undertake the installation, testing, commissioning of electrical, telephone and extra low voltage services for a project at a total contract value of RM 1.6 million. This project is expected to complete by end of February 2006.</t>
  </si>
  <si>
    <t>its wholly-owned subsidiary, LFEE and Inai Engineering Corporations Limited ("Inai"), a wholly owned subsidiary of LFEE, has recently entered into a Consortium Agreement with HTE Engineering (Vietnam) Co. Ltd ("HTE"), a corporation organised and existing under the laws of the Socialist Republic of Vietnam, to form an exclusive consortium called "Bitexco-The Manor Consortium" ("the Consortium") to jointly undertake the project management, supply, delivery, installation, testing, commissioning and maintenance of electrical and mechanical engineering services for a project.</t>
  </si>
  <si>
    <t>The higher revenue in the current reporting quarter as compared with the previous quarter was mainly due to higher volume of work done for the current quarter. However, the losses incurred in current reprting period was mainly due to increase in administration expenses for the Group. The allowance for doubtful debts of RM 1 million was another factor of loss before taxation for the current quarter.</t>
  </si>
  <si>
    <t>Tax penalties reclassify to administrative expenses</t>
  </si>
  <si>
    <t xml:space="preserve">Based on the Group's existing order book and effort to secure more jobs, both in the local and overseas market, barring unforeseen circumstances, and other cyclical and macro-economic factors such as unfavourable currency exchange rate fluctuations and increases in raw material prices, the Directors expect the Group to achieve a satisfactory performance for the next financial year ending 31 December 2005. </t>
  </si>
  <si>
    <t>The Group recorded a loss after taxation and minority interest of RM1.5 million for the 12-month period ended 31 December 2004 mainly due to tax expense arising from underprovision of taxation in prior years, certain expenses incurred which are not deductible for tax purposes and non-availability of Group tax relief in respect of losses incurred by certain subsidiary companies.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</si>
</sst>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s>
  <fonts count="28">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b/>
      <sz val="11"/>
      <name val="Arial"/>
      <family val="0"/>
    </font>
    <font>
      <sz val="11"/>
      <color indexed="10"/>
      <name val="Century Gothic"/>
      <family val="2"/>
    </font>
    <font>
      <sz val="11"/>
      <color indexed="8"/>
      <name val="Century Gothic"/>
      <family val="2"/>
    </font>
    <font>
      <b/>
      <sz val="12"/>
      <color indexed="10"/>
      <name val="Century Gothic"/>
      <family val="2"/>
    </font>
    <font>
      <sz val="11"/>
      <name val="Arial"/>
      <family val="2"/>
    </font>
    <font>
      <sz val="12"/>
      <name val="Times New Roman"/>
      <family val="1"/>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288">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188" fontId="7" fillId="0" borderId="0" xfId="15"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7" fillId="0" borderId="1" xfId="15" applyNumberFormat="1" applyFont="1" applyBorder="1" applyAlignment="1">
      <alignment/>
    </xf>
    <xf numFmtId="178" fontId="7" fillId="0" borderId="2" xfId="15" applyNumberFormat="1" applyFont="1" applyBorder="1" applyAlignment="1">
      <alignment/>
    </xf>
    <xf numFmtId="178" fontId="7" fillId="0" borderId="3" xfId="15" applyNumberFormat="1" applyFont="1" applyBorder="1" applyAlignment="1">
      <alignment/>
    </xf>
    <xf numFmtId="178" fontId="6" fillId="0" borderId="4" xfId="15" applyNumberFormat="1" applyFont="1" applyBorder="1" applyAlignment="1">
      <alignment/>
    </xf>
    <xf numFmtId="37" fontId="7" fillId="0" borderId="2" xfId="0" applyNumberFormat="1" applyFont="1" applyBorder="1" applyAlignment="1">
      <alignment/>
    </xf>
    <xf numFmtId="178" fontId="6" fillId="0" borderId="0" xfId="15" applyNumberFormat="1" applyFont="1" applyAlignment="1">
      <alignment/>
    </xf>
    <xf numFmtId="178" fontId="6" fillId="0" borderId="5" xfId="15" applyNumberFormat="1" applyFont="1" applyBorder="1" applyAlignment="1">
      <alignment/>
    </xf>
    <xf numFmtId="178" fontId="7" fillId="0" borderId="6"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0" xfId="15" applyFont="1" applyAlignment="1">
      <alignment/>
    </xf>
    <xf numFmtId="43" fontId="7" fillId="0" borderId="7"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7" fillId="0" borderId="8" xfId="15" applyNumberFormat="1" applyFont="1" applyBorder="1" applyAlignment="1">
      <alignment horizontal="center"/>
    </xf>
    <xf numFmtId="178" fontId="6" fillId="0" borderId="0" xfId="15" applyNumberFormat="1" applyFont="1" applyAlignment="1">
      <alignment horizontal="center"/>
    </xf>
    <xf numFmtId="178" fontId="6" fillId="0" borderId="6" xfId="15" applyNumberFormat="1" applyFont="1" applyBorder="1" applyAlignment="1">
      <alignment horizontal="center"/>
    </xf>
    <xf numFmtId="178" fontId="7" fillId="0" borderId="6"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178" fontId="13" fillId="0" borderId="0" xfId="15" applyNumberFormat="1" applyFont="1" applyAlignment="1">
      <alignment horizontal="center"/>
    </xf>
    <xf numFmtId="0" fontId="13" fillId="0" borderId="0" xfId="0" applyFont="1" applyBorder="1" applyAlignment="1">
      <alignment/>
    </xf>
    <xf numFmtId="178" fontId="12" fillId="0" borderId="0" xfId="15" applyNumberFormat="1" applyFont="1" applyBorder="1" applyAlignment="1">
      <alignment/>
    </xf>
    <xf numFmtId="178" fontId="13" fillId="0" borderId="0" xfId="15" applyNumberFormat="1" applyFont="1" applyBorder="1" applyAlignment="1">
      <alignment/>
    </xf>
    <xf numFmtId="178" fontId="12" fillId="0" borderId="6" xfId="15" applyNumberFormat="1" applyFont="1" applyBorder="1" applyAlignment="1">
      <alignment/>
    </xf>
    <xf numFmtId="178" fontId="13" fillId="0" borderId="6" xfId="15" applyNumberFormat="1" applyFont="1" applyBorder="1" applyAlignment="1">
      <alignment horizontal="center"/>
    </xf>
    <xf numFmtId="178" fontId="13" fillId="0" borderId="6" xfId="15" applyNumberFormat="1" applyFont="1" applyBorder="1" applyAlignment="1">
      <alignment/>
    </xf>
    <xf numFmtId="0" fontId="13" fillId="0" borderId="0" xfId="21" applyFont="1">
      <alignment/>
      <protection/>
    </xf>
    <xf numFmtId="0" fontId="13" fillId="0" borderId="0" xfId="0" applyFont="1" applyAlignment="1" quotePrefix="1">
      <alignment/>
    </xf>
    <xf numFmtId="43" fontId="12" fillId="0" borderId="0" xfId="15" applyFont="1" applyBorder="1" applyAlignment="1">
      <alignment/>
    </xf>
    <xf numFmtId="43" fontId="13" fillId="0" borderId="0" xfId="15" applyFont="1" applyBorder="1" applyAlignment="1">
      <alignment/>
    </xf>
    <xf numFmtId="0" fontId="7" fillId="0" borderId="0" xfId="0" applyFont="1" applyAlignment="1">
      <alignment horizontal="left" vertical="top" wrapText="1"/>
    </xf>
    <xf numFmtId="178" fontId="12" fillId="0" borderId="0" xfId="15" applyNumberFormat="1" applyFont="1" applyAlignment="1">
      <alignment horizontal="center"/>
    </xf>
    <xf numFmtId="0" fontId="0" fillId="0" borderId="0" xfId="0" applyAlignment="1">
      <alignment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0" fontId="13" fillId="0" borderId="0" xfId="0" applyFont="1" applyAlignment="1">
      <alignment horizontal="right"/>
    </xf>
    <xf numFmtId="178" fontId="12" fillId="0" borderId="5" xfId="15" applyNumberFormat="1" applyFont="1" applyFill="1" applyBorder="1" applyAlignment="1">
      <alignment vertical="top" wrapText="1"/>
    </xf>
    <xf numFmtId="178" fontId="13" fillId="0" borderId="0" xfId="0" applyNumberFormat="1" applyFont="1" applyFill="1" applyBorder="1" applyAlignment="1">
      <alignment/>
    </xf>
    <xf numFmtId="178" fontId="13" fillId="0" borderId="6" xfId="0" applyNumberFormat="1" applyFont="1" applyFill="1" applyBorder="1" applyAlignment="1">
      <alignment/>
    </xf>
    <xf numFmtId="37" fontId="7" fillId="0" borderId="6"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3" xfId="0" applyNumberFormat="1" applyFont="1" applyBorder="1" applyAlignment="1">
      <alignment/>
    </xf>
    <xf numFmtId="37" fontId="7" fillId="0" borderId="8"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0" fontId="0" fillId="0" borderId="0" xfId="0" applyAlignment="1">
      <alignment horizontal="left" vertical="top"/>
    </xf>
    <xf numFmtId="178" fontId="6" fillId="0" borderId="0" xfId="0" applyNumberFormat="1" applyFont="1" applyBorder="1" applyAlignment="1">
      <alignment/>
    </xf>
    <xf numFmtId="178" fontId="6" fillId="0" borderId="5" xfId="0" applyNumberFormat="1" applyFont="1" applyBorder="1" applyAlignment="1">
      <alignment/>
    </xf>
    <xf numFmtId="178" fontId="13" fillId="0" borderId="6" xfId="15" applyNumberFormat="1" applyFont="1" applyFill="1" applyBorder="1" applyAlignment="1">
      <alignment/>
    </xf>
    <xf numFmtId="43" fontId="13" fillId="0" borderId="0" xfId="15" applyFont="1" applyFill="1" applyBorder="1" applyAlignment="1">
      <alignment/>
    </xf>
    <xf numFmtId="178" fontId="13" fillId="0" borderId="9" xfId="15" applyNumberFormat="1"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0" fontId="7" fillId="0" borderId="2" xfId="0" applyFont="1" applyBorder="1" applyAlignment="1">
      <alignment/>
    </xf>
    <xf numFmtId="178" fontId="6" fillId="0" borderId="8" xfId="15" applyNumberFormat="1" applyFont="1" applyBorder="1" applyAlignment="1">
      <alignment horizontal="center"/>
    </xf>
    <xf numFmtId="178" fontId="6" fillId="0" borderId="5" xfId="15" applyNumberFormat="1" applyFont="1" applyBorder="1" applyAlignment="1">
      <alignment horizontal="center"/>
    </xf>
    <xf numFmtId="43" fontId="12" fillId="0" borderId="0" xfId="15" applyNumberFormat="1" applyFont="1" applyBorder="1" applyAlignment="1">
      <alignment/>
    </xf>
    <xf numFmtId="0" fontId="13" fillId="0" borderId="0" xfId="0" applyFont="1" applyFill="1" applyAlignment="1">
      <alignment/>
    </xf>
    <xf numFmtId="178" fontId="12" fillId="0" borderId="5" xfId="15" applyNumberFormat="1" applyFont="1" applyBorder="1" applyAlignment="1">
      <alignment/>
    </xf>
    <xf numFmtId="0" fontId="6" fillId="0" borderId="0" xfId="0" applyFont="1" applyAlignment="1">
      <alignment horizontal="left" vertical="top"/>
    </xf>
    <xf numFmtId="38" fontId="7" fillId="0" borderId="0" xfId="15" applyNumberFormat="1" applyFont="1" applyFill="1" applyAlignment="1">
      <alignment/>
    </xf>
    <xf numFmtId="0" fontId="13" fillId="0" borderId="0" xfId="0" applyFont="1" applyAlignment="1">
      <alignment horizontal="left" vertical="top" wrapText="1"/>
    </xf>
    <xf numFmtId="178" fontId="12" fillId="0" borderId="7" xfId="15" applyNumberFormat="1" applyFont="1" applyBorder="1" applyAlignment="1">
      <alignment horizontal="right"/>
    </xf>
    <xf numFmtId="37" fontId="7" fillId="0" borderId="0" xfId="0" applyNumberFormat="1" applyFont="1" applyFill="1" applyAlignment="1">
      <alignment/>
    </xf>
    <xf numFmtId="178" fontId="10" fillId="0" borderId="6" xfId="15" applyNumberFormat="1" applyFont="1" applyBorder="1" applyAlignment="1">
      <alignment horizontal="center"/>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right"/>
    </xf>
    <xf numFmtId="178" fontId="12" fillId="0" borderId="0" xfId="15" applyNumberFormat="1" applyFont="1" applyFill="1" applyBorder="1" applyAlignment="1">
      <alignment horizontal="right"/>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0" fontId="0" fillId="0" borderId="0" xfId="0" applyFill="1" applyBorder="1" applyAlignment="1">
      <alignment wrapText="1"/>
    </xf>
    <xf numFmtId="178" fontId="12" fillId="0" borderId="5" xfId="15" applyNumberFormat="1" applyFont="1" applyFill="1" applyBorder="1" applyAlignment="1">
      <alignment horizontal="justify" vertical="top" wrapText="1"/>
    </xf>
    <xf numFmtId="178" fontId="13" fillId="0" borderId="1" xfId="15" applyNumberFormat="1" applyFont="1" applyFill="1" applyBorder="1" applyAlignment="1">
      <alignment/>
    </xf>
    <xf numFmtId="178" fontId="13" fillId="0" borderId="3" xfId="15" applyNumberFormat="1" applyFont="1" applyFill="1" applyBorder="1" applyAlignment="1">
      <alignment/>
    </xf>
    <xf numFmtId="178" fontId="22" fillId="0" borderId="0" xfId="15" applyNumberFormat="1" applyFont="1" applyAlignment="1">
      <alignment/>
    </xf>
    <xf numFmtId="0" fontId="23" fillId="0" borderId="0" xfId="0" applyFont="1" applyAlignment="1">
      <alignment/>
    </xf>
    <xf numFmtId="178" fontId="19" fillId="0" borderId="0" xfId="15" applyNumberFormat="1" applyFont="1" applyAlignment="1">
      <alignment horizontal="center"/>
    </xf>
    <xf numFmtId="178" fontId="10" fillId="0" borderId="0" xfId="15" applyNumberFormat="1" applyFont="1" applyBorder="1" applyAlignment="1">
      <alignment horizontal="center"/>
    </xf>
    <xf numFmtId="0" fontId="10" fillId="0" borderId="0" xfId="0" applyFont="1" applyAlignment="1">
      <alignment horizontal="center"/>
    </xf>
    <xf numFmtId="178" fontId="17" fillId="0" borderId="0" xfId="15" applyNumberFormat="1" applyFont="1" applyBorder="1" applyAlignment="1">
      <alignment/>
    </xf>
    <xf numFmtId="0" fontId="17" fillId="0" borderId="0" xfId="0" applyFont="1" applyBorder="1" applyAlignment="1">
      <alignment/>
    </xf>
    <xf numFmtId="178" fontId="17" fillId="0" borderId="0" xfId="15" applyNumberFormat="1" applyFont="1" applyBorder="1" applyAlignment="1">
      <alignment horizontal="center"/>
    </xf>
    <xf numFmtId="178" fontId="17" fillId="0" borderId="0" xfId="15" applyNumberFormat="1" applyFont="1" applyAlignment="1">
      <alignment horizontal="center"/>
    </xf>
    <xf numFmtId="178" fontId="17" fillId="0" borderId="0" xfId="15" applyNumberFormat="1" applyFont="1" applyAlignment="1">
      <alignment/>
    </xf>
    <xf numFmtId="0" fontId="17" fillId="0" borderId="0" xfId="0" applyFont="1" applyAlignment="1">
      <alignment/>
    </xf>
    <xf numFmtId="178" fontId="24" fillId="0" borderId="0" xfId="15" applyNumberFormat="1" applyFont="1" applyAlignment="1">
      <alignment/>
    </xf>
    <xf numFmtId="0" fontId="24" fillId="0" borderId="0" xfId="0" applyFont="1" applyAlignment="1">
      <alignment/>
    </xf>
    <xf numFmtId="178" fontId="17" fillId="0" borderId="6" xfId="15" applyNumberFormat="1" applyFont="1" applyBorder="1" applyAlignment="1">
      <alignment/>
    </xf>
    <xf numFmtId="178" fontId="24" fillId="0" borderId="5" xfId="15" applyNumberFormat="1" applyFont="1" applyBorder="1" applyAlignment="1">
      <alignment/>
    </xf>
    <xf numFmtId="43" fontId="24" fillId="0" borderId="0" xfId="15" applyNumberFormat="1" applyFont="1" applyBorder="1" applyAlignment="1">
      <alignment/>
    </xf>
    <xf numFmtId="178" fontId="17" fillId="0" borderId="0" xfId="15" applyNumberFormat="1" applyFont="1" applyFill="1" applyBorder="1" applyAlignment="1">
      <alignment/>
    </xf>
    <xf numFmtId="0" fontId="0" fillId="0" borderId="0" xfId="0" applyBorder="1" applyAlignment="1">
      <alignment/>
    </xf>
    <xf numFmtId="178" fontId="17" fillId="0" borderId="0" xfId="15" applyNumberFormat="1" applyFont="1" applyFill="1" applyBorder="1" applyAlignment="1">
      <alignment horizontal="center"/>
    </xf>
    <xf numFmtId="178" fontId="17" fillId="0" borderId="0" xfId="0" applyNumberFormat="1" applyFont="1" applyFill="1" applyBorder="1" applyAlignment="1">
      <alignment/>
    </xf>
    <xf numFmtId="178" fontId="17" fillId="0" borderId="0" xfId="15" applyNumberFormat="1" applyFont="1" applyFill="1" applyBorder="1" applyAlignment="1">
      <alignment horizontal="right"/>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178" fontId="25" fillId="0" borderId="0" xfId="15" applyNumberFormat="1" applyFont="1" applyAlignment="1">
      <alignment horizontal="center"/>
    </xf>
    <xf numFmtId="178" fontId="26" fillId="0" borderId="8" xfId="15" applyNumberFormat="1" applyFont="1" applyBorder="1" applyAlignment="1">
      <alignment horizontal="center"/>
    </xf>
    <xf numFmtId="178" fontId="26" fillId="0" borderId="5" xfId="15" applyNumberFormat="1" applyFont="1" applyBorder="1" applyAlignment="1">
      <alignment horizontal="center"/>
    </xf>
    <xf numFmtId="178" fontId="18" fillId="0" borderId="0" xfId="15" applyNumberFormat="1" applyFont="1" applyFill="1" applyBorder="1" applyAlignment="1">
      <alignment/>
    </xf>
    <xf numFmtId="178" fontId="12" fillId="0" borderId="8" xfId="15" applyNumberFormat="1" applyFont="1" applyBorder="1" applyAlignment="1">
      <alignment/>
    </xf>
    <xf numFmtId="178" fontId="27" fillId="0" borderId="0" xfId="15" applyNumberFormat="1" applyFont="1" applyBorder="1" applyAlignment="1">
      <alignment/>
    </xf>
    <xf numFmtId="0" fontId="18" fillId="0" borderId="0" xfId="0" applyFont="1" applyAlignment="1">
      <alignment/>
    </xf>
    <xf numFmtId="178" fontId="18" fillId="0" borderId="0" xfId="15" applyNumberFormat="1" applyFont="1" applyBorder="1" applyAlignment="1">
      <alignment/>
    </xf>
    <xf numFmtId="178" fontId="18" fillId="0" borderId="0" xfId="15" applyNumberFormat="1" applyFont="1" applyAlignment="1">
      <alignment/>
    </xf>
    <xf numFmtId="178" fontId="27" fillId="0" borderId="0" xfId="15" applyNumberFormat="1" applyFont="1" applyAlignment="1">
      <alignment/>
    </xf>
    <xf numFmtId="178" fontId="27" fillId="0" borderId="5" xfId="15" applyNumberFormat="1" applyFont="1" applyBorder="1" applyAlignment="1">
      <alignment/>
    </xf>
    <xf numFmtId="0" fontId="27" fillId="0" borderId="0" xfId="0" applyFont="1" applyAlignment="1">
      <alignment/>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20" fillId="0" borderId="0" xfId="0" applyFont="1" applyFill="1" applyBorder="1" applyAlignment="1">
      <alignment horizontal="justify" vertical="center"/>
    </xf>
    <xf numFmtId="178" fontId="17" fillId="0" borderId="6" xfId="15" applyNumberFormat="1" applyFont="1" applyFill="1" applyBorder="1" applyAlignment="1">
      <alignment/>
    </xf>
    <xf numFmtId="178" fontId="17" fillId="0" borderId="6" xfId="15" applyNumberFormat="1" applyFont="1" applyFill="1" applyBorder="1" applyAlignment="1">
      <alignment horizontal="center"/>
    </xf>
    <xf numFmtId="178" fontId="13" fillId="0" borderId="6" xfId="15" applyNumberFormat="1" applyFont="1" applyFill="1" applyBorder="1" applyAlignment="1">
      <alignment horizontal="center"/>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43" fontId="12" fillId="0" borderId="0" xfId="15" applyFont="1" applyFill="1" applyBorder="1" applyAlignment="1">
      <alignment horizontal="center" vertical="top" wrapText="1"/>
    </xf>
    <xf numFmtId="0" fontId="13" fillId="0" borderId="0" xfId="0" applyFont="1" applyFill="1" applyBorder="1" applyAlignment="1">
      <alignment horizontal="right" vertical="top" wrapText="1"/>
    </xf>
    <xf numFmtId="0" fontId="0" fillId="0" borderId="0" xfId="0" applyFill="1" applyBorder="1" applyAlignment="1">
      <alignment horizontal="justify"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9" fontId="13" fillId="0" borderId="0" xfId="22" applyFont="1" applyAlignment="1">
      <alignment/>
    </xf>
    <xf numFmtId="178" fontId="10" fillId="0" borderId="8" xfId="15" applyNumberFormat="1" applyFont="1" applyBorder="1" applyAlignment="1">
      <alignment horizontal="center"/>
    </xf>
    <xf numFmtId="178" fontId="19" fillId="0" borderId="8" xfId="15" applyNumberFormat="1" applyFont="1" applyBorder="1" applyAlignment="1">
      <alignment horizontal="center"/>
    </xf>
    <xf numFmtId="178" fontId="25" fillId="0" borderId="0" xfId="15" applyNumberFormat="1" applyFont="1" applyBorder="1" applyAlignment="1">
      <alignment horizontal="center"/>
    </xf>
    <xf numFmtId="43" fontId="27" fillId="0" borderId="0" xfId="15" applyNumberFormat="1" applyFont="1" applyBorder="1" applyAlignment="1">
      <alignment/>
    </xf>
    <xf numFmtId="0" fontId="12" fillId="0" borderId="0" xfId="0" applyFont="1" applyFill="1" applyAlignment="1">
      <alignment/>
    </xf>
    <xf numFmtId="178" fontId="12" fillId="0" borderId="0" xfId="15" applyNumberFormat="1" applyFont="1" applyFill="1" applyBorder="1" applyAlignment="1">
      <alignment horizontal="center" wrapText="1"/>
    </xf>
    <xf numFmtId="178" fontId="12" fillId="0" borderId="0" xfId="21" applyNumberFormat="1" applyFont="1" applyFill="1" applyBorder="1" applyAlignment="1">
      <alignment horizontal="center" wrapText="1"/>
      <protection/>
    </xf>
    <xf numFmtId="178" fontId="16" fillId="0" borderId="0" xfId="15" applyNumberFormat="1" applyFont="1" applyFill="1" applyBorder="1" applyAlignment="1">
      <alignment horizontal="center" wrapText="1"/>
    </xf>
    <xf numFmtId="0" fontId="16" fillId="0" borderId="0" xfId="21" applyFont="1" applyFill="1" applyBorder="1" applyAlignment="1">
      <alignment horizontal="center" wrapText="1"/>
      <protection/>
    </xf>
    <xf numFmtId="178" fontId="16" fillId="0" borderId="0" xfId="15" applyNumberFormat="1" applyFont="1" applyFill="1" applyBorder="1" applyAlignment="1">
      <alignment horizontal="center"/>
    </xf>
    <xf numFmtId="178" fontId="16" fillId="0" borderId="0" xfId="15" applyNumberFormat="1" applyFont="1" applyFill="1" applyAlignment="1">
      <alignment horizontal="center"/>
    </xf>
    <xf numFmtId="178" fontId="12" fillId="0" borderId="0" xfId="15" applyNumberFormat="1" applyFont="1" applyFill="1" applyAlignment="1">
      <alignment/>
    </xf>
    <xf numFmtId="37" fontId="6" fillId="0" borderId="0" xfId="0" applyNumberFormat="1" applyFont="1" applyFill="1" applyAlignment="1">
      <alignment horizontal="center"/>
    </xf>
    <xf numFmtId="37" fontId="7" fillId="0" borderId="0" xfId="0" applyNumberFormat="1" applyFont="1" applyFill="1" applyAlignment="1">
      <alignment horizontal="center"/>
    </xf>
    <xf numFmtId="0" fontId="6" fillId="0" borderId="0" xfId="0" applyFont="1" applyFill="1" applyAlignment="1">
      <alignment horizontal="center"/>
    </xf>
    <xf numFmtId="198" fontId="6" fillId="0" borderId="0" xfId="0" applyNumberFormat="1" applyFont="1" applyFill="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178" fontId="10" fillId="0" borderId="0" xfId="15" applyNumberFormat="1" applyFont="1" applyFill="1" applyBorder="1" applyAlignment="1">
      <alignment horizontal="center"/>
    </xf>
    <xf numFmtId="178" fontId="25" fillId="0" borderId="0" xfId="15" applyNumberFormat="1" applyFont="1" applyFill="1" applyBorder="1" applyAlignment="1">
      <alignment horizontal="center"/>
    </xf>
    <xf numFmtId="178" fontId="7" fillId="0" borderId="0" xfId="15" applyNumberFormat="1" applyFont="1" applyFill="1" applyBorder="1" applyAlignment="1">
      <alignment horizontal="center"/>
    </xf>
    <xf numFmtId="0" fontId="13" fillId="0" borderId="0" xfId="0" applyFont="1" applyFill="1" applyBorder="1" applyAlignment="1">
      <alignment horizontal="left" vertical="top" wrapText="1"/>
    </xf>
    <xf numFmtId="0" fontId="0" fillId="0" borderId="0" xfId="0" applyFill="1" applyAlignment="1">
      <alignment horizontal="justify" vertical="top" wrapText="1"/>
    </xf>
    <xf numFmtId="0" fontId="0" fillId="0" borderId="0" xfId="0" applyFill="1" applyAlignment="1">
      <alignment wrapText="1"/>
    </xf>
    <xf numFmtId="0" fontId="13" fillId="0" borderId="0" xfId="0" applyFont="1" applyFill="1" applyBorder="1" applyAlignment="1">
      <alignment wrapText="1"/>
    </xf>
    <xf numFmtId="178" fontId="12" fillId="0" borderId="6" xfId="15" applyNumberFormat="1" applyFont="1" applyFill="1" applyBorder="1" applyAlignment="1">
      <alignment horizontal="center"/>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178" fontId="24" fillId="0" borderId="8" xfId="15" applyNumberFormat="1" applyFont="1" applyFill="1" applyBorder="1" applyAlignment="1">
      <alignment/>
    </xf>
    <xf numFmtId="0" fontId="13" fillId="0" borderId="0" xfId="0" applyFont="1" applyFill="1" applyAlignment="1" quotePrefix="1">
      <alignment horizontal="justify" vertical="top" wrapText="1"/>
    </xf>
    <xf numFmtId="0" fontId="20" fillId="0" borderId="0" xfId="0" applyFont="1" applyFill="1" applyAlignment="1">
      <alignment horizontal="justify"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21" fillId="0" borderId="0" xfId="0" applyFont="1" applyFill="1" applyBorder="1" applyAlignment="1">
      <alignment/>
    </xf>
    <xf numFmtId="0" fontId="12" fillId="0" borderId="0" xfId="0" applyFont="1" applyFill="1" applyBorder="1" applyAlignment="1">
      <alignment horizontal="right"/>
    </xf>
    <xf numFmtId="178" fontId="13" fillId="0" borderId="5" xfId="15" applyNumberFormat="1" applyFont="1" applyFill="1" applyBorder="1" applyAlignment="1">
      <alignment/>
    </xf>
    <xf numFmtId="178" fontId="12" fillId="0" borderId="0" xfId="0" applyNumberFormat="1" applyFont="1" applyFill="1" applyBorder="1" applyAlignment="1">
      <alignment/>
    </xf>
    <xf numFmtId="0" fontId="14" fillId="0" borderId="0" xfId="0" applyFont="1" applyFill="1" applyBorder="1" applyAlignment="1">
      <alignment/>
    </xf>
    <xf numFmtId="178" fontId="17" fillId="0" borderId="5" xfId="15" applyNumberFormat="1" applyFont="1" applyFill="1" applyBorder="1" applyAlignment="1">
      <alignment/>
    </xf>
    <xf numFmtId="0" fontId="0" fillId="0" borderId="0" xfId="0" applyFill="1" applyBorder="1" applyAlignment="1">
      <alignment horizontal="justify" wrapText="1"/>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0" fillId="0" borderId="0" xfId="0" applyFill="1" applyBorder="1" applyAlignment="1">
      <alignment horizontal="center" vertical="top" wrapText="1"/>
    </xf>
    <xf numFmtId="202" fontId="13" fillId="0" borderId="0" xfId="22" applyNumberFormat="1"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178" fontId="12" fillId="0" borderId="5" xfId="15" applyNumberFormat="1" applyFont="1" applyFill="1" applyBorder="1" applyAlignment="1">
      <alignment horizontal="center"/>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10" xfId="15" applyNumberFormat="1" applyFont="1" applyFill="1" applyBorder="1" applyAlignment="1">
      <alignment/>
    </xf>
    <xf numFmtId="178" fontId="13" fillId="0" borderId="8" xfId="15" applyNumberFormat="1" applyFont="1" applyFill="1" applyBorder="1" applyAlignment="1">
      <alignment horizontal="center"/>
    </xf>
    <xf numFmtId="178" fontId="13" fillId="0" borderId="11" xfId="15" applyNumberFormat="1" applyFont="1" applyFill="1" applyBorder="1" applyAlignment="1">
      <alignment/>
    </xf>
    <xf numFmtId="178" fontId="13" fillId="0" borderId="12" xfId="15" applyNumberFormat="1" applyFont="1" applyFill="1" applyBorder="1" applyAlignment="1">
      <alignment/>
    </xf>
    <xf numFmtId="178" fontId="13" fillId="0" borderId="8" xfId="15" applyNumberFormat="1" applyFont="1" applyFill="1" applyBorder="1" applyAlignment="1">
      <alignment/>
    </xf>
    <xf numFmtId="178" fontId="13" fillId="0" borderId="13" xfId="15" applyNumberFormat="1" applyFont="1" applyFill="1" applyBorder="1" applyAlignment="1">
      <alignment/>
    </xf>
    <xf numFmtId="178" fontId="13" fillId="0" borderId="14" xfId="15" applyNumberFormat="1" applyFont="1" applyFill="1" applyBorder="1" applyAlignment="1">
      <alignment/>
    </xf>
    <xf numFmtId="178" fontId="13" fillId="0" borderId="2" xfId="15" applyNumberFormat="1" applyFont="1" applyFill="1" applyBorder="1" applyAlignment="1">
      <alignment/>
    </xf>
    <xf numFmtId="178" fontId="13" fillId="0" borderId="6" xfId="15" applyNumberFormat="1" applyFont="1" applyFill="1" applyBorder="1" applyAlignment="1">
      <alignment/>
    </xf>
    <xf numFmtId="178" fontId="13" fillId="0" borderId="5"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43" fontId="17" fillId="0" borderId="0" xfId="15" applyFont="1" applyFill="1" applyBorder="1" applyAlignment="1">
      <alignment horizontal="center"/>
    </xf>
    <xf numFmtId="178" fontId="24" fillId="0" borderId="6" xfId="15" applyNumberFormat="1" applyFont="1" applyFill="1" applyBorder="1" applyAlignment="1">
      <alignment horizontal="center"/>
    </xf>
    <xf numFmtId="0" fontId="0" fillId="0" borderId="0" xfId="0" applyAlignment="1">
      <alignment vertical="top" wrapText="1"/>
    </xf>
    <xf numFmtId="0" fontId="0" fillId="0" borderId="0" xfId="0" applyAlignment="1">
      <alignment/>
    </xf>
    <xf numFmtId="178" fontId="18" fillId="0" borderId="6" xfId="15" applyNumberFormat="1" applyFont="1" applyFill="1" applyBorder="1" applyAlignment="1">
      <alignment/>
    </xf>
    <xf numFmtId="43" fontId="18" fillId="0" borderId="0" xfId="15" applyFont="1" applyFill="1" applyBorder="1" applyAlignment="1">
      <alignment/>
    </xf>
    <xf numFmtId="178" fontId="24" fillId="0" borderId="5" xfId="15" applyNumberFormat="1" applyFont="1" applyFill="1" applyBorder="1" applyAlignment="1">
      <alignment horizontal="center"/>
    </xf>
    <xf numFmtId="178" fontId="27" fillId="0" borderId="0" xfId="15" applyNumberFormat="1" applyFont="1" applyFill="1" applyBorder="1" applyAlignment="1">
      <alignment horizontal="center"/>
    </xf>
    <xf numFmtId="178" fontId="27" fillId="0" borderId="5" xfId="15" applyNumberFormat="1" applyFont="1" applyFill="1" applyBorder="1" applyAlignment="1">
      <alignment horizontal="center"/>
    </xf>
    <xf numFmtId="178" fontId="24" fillId="0" borderId="8" xfId="15" applyNumberFormat="1" applyFont="1" applyBorder="1" applyAlignment="1">
      <alignment/>
    </xf>
    <xf numFmtId="0" fontId="0" fillId="0" borderId="0" xfId="0" applyAlignment="1">
      <alignment horizontal="justify" vertical="top" wrapText="1"/>
    </xf>
    <xf numFmtId="37" fontId="7" fillId="0" borderId="1" xfId="0" applyNumberFormat="1" applyFont="1" applyFill="1" applyBorder="1" applyAlignment="1">
      <alignment/>
    </xf>
    <xf numFmtId="37" fontId="7" fillId="0" borderId="2" xfId="0" applyNumberFormat="1" applyFont="1" applyFill="1" applyBorder="1" applyAlignment="1">
      <alignment/>
    </xf>
    <xf numFmtId="178" fontId="7" fillId="0" borderId="2" xfId="15" applyNumberFormat="1" applyFont="1" applyFill="1" applyBorder="1" applyAlignment="1">
      <alignment/>
    </xf>
    <xf numFmtId="0" fontId="0" fillId="0" borderId="0" xfId="0" applyFill="1" applyAlignment="1">
      <alignment horizontal="justify"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0" fillId="0" borderId="0" xfId="0" applyFont="1" applyFill="1" applyAlignment="1">
      <alignment horizontal="left" vertical="top"/>
    </xf>
    <xf numFmtId="0" fontId="12" fillId="0" borderId="0" xfId="0" applyFont="1" applyFill="1" applyBorder="1" applyAlignment="1">
      <alignment horizontal="justify" vertical="top"/>
    </xf>
    <xf numFmtId="178" fontId="6" fillId="0" borderId="0" xfId="15" applyNumberFormat="1" applyFont="1" applyBorder="1" applyAlignment="1">
      <alignment horizontal="center"/>
    </xf>
    <xf numFmtId="178" fontId="26" fillId="0" borderId="0" xfId="15" applyNumberFormat="1" applyFont="1" applyBorder="1" applyAlignment="1">
      <alignment horizontal="center"/>
    </xf>
    <xf numFmtId="0" fontId="12" fillId="0" borderId="0" xfId="0" applyFont="1" applyAlignment="1">
      <alignment horizontal="left" vertical="top"/>
    </xf>
    <xf numFmtId="43" fontId="18" fillId="0" borderId="0" xfId="15" applyFont="1" applyFill="1" applyBorder="1" applyAlignment="1">
      <alignment horizontal="center"/>
    </xf>
    <xf numFmtId="43" fontId="27" fillId="0" borderId="0" xfId="15" applyFont="1" applyFill="1" applyBorder="1" applyAlignment="1">
      <alignment horizontal="center"/>
    </xf>
    <xf numFmtId="0" fontId="13" fillId="0" borderId="0" xfId="0" applyFont="1" applyFill="1" applyBorder="1" applyAlignment="1">
      <alignment horizontal="justify"/>
    </xf>
    <xf numFmtId="0" fontId="13"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Border="1" applyAlignment="1">
      <alignment vertical="top" wrapText="1"/>
    </xf>
    <xf numFmtId="0" fontId="13" fillId="0" borderId="0" xfId="0" applyFont="1" applyFill="1" applyBorder="1" applyAlignment="1">
      <alignment horizontal="left" vertical="top" wrapText="1"/>
    </xf>
    <xf numFmtId="178" fontId="1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12" fillId="0" borderId="0" xfId="21" applyNumberFormat="1" applyFont="1" applyFill="1" applyAlignment="1">
      <alignment horizontal="center" vertical="center" wrapText="1"/>
      <protection/>
    </xf>
    <xf numFmtId="0" fontId="12" fillId="0" borderId="0" xfId="0" applyFont="1" applyFill="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justify"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left" vertical="top" wrapText="1"/>
    </xf>
    <xf numFmtId="0" fontId="6" fillId="0" borderId="0" xfId="0" applyFont="1" applyAlignment="1">
      <alignment wrapText="1"/>
    </xf>
    <xf numFmtId="0" fontId="1" fillId="0" borderId="0" xfId="0" applyFont="1" applyAlignment="1">
      <alignment wrapText="1"/>
    </xf>
    <xf numFmtId="0" fontId="1" fillId="0" borderId="0" xfId="0" applyFont="1" applyAlignment="1">
      <alignment horizontal="justify" vertical="top" wrapText="1"/>
    </xf>
    <xf numFmtId="0" fontId="0" fillId="0" borderId="0" xfId="0" applyAlignment="1">
      <alignment wrapText="1"/>
    </xf>
    <xf numFmtId="0" fontId="0" fillId="0" borderId="0" xfId="0" applyFill="1" applyBorder="1" applyAlignment="1">
      <alignment horizontal="left"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3" fillId="0" borderId="0" xfId="0" applyFont="1" applyFill="1" applyBorder="1" applyAlignment="1">
      <alignment vertical="top" wrapText="1"/>
    </xf>
    <xf numFmtId="0" fontId="0" fillId="0" borderId="0" xfId="0" applyAlignment="1">
      <alignment vertical="top" wrapText="1"/>
    </xf>
    <xf numFmtId="0" fontId="0" fillId="0" borderId="0" xfId="0" applyFill="1" applyAlignment="1">
      <alignment wrapText="1"/>
    </xf>
    <xf numFmtId="0" fontId="0" fillId="0" borderId="0" xfId="0" applyFill="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wrapText="1"/>
    </xf>
    <xf numFmtId="0" fontId="12" fillId="0" borderId="0" xfId="0" applyFont="1" applyFill="1" applyBorder="1" applyAlignment="1">
      <alignment horizontal="center" vertical="top" wrapText="1"/>
    </xf>
    <xf numFmtId="0" fontId="13"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justify" vertical="top" wrapText="1"/>
    </xf>
    <xf numFmtId="0" fontId="13" fillId="0" borderId="0" xfId="0" applyFont="1" applyFill="1" applyBorder="1" applyAlignment="1">
      <alignment horizontal="justify" wrapText="1"/>
    </xf>
    <xf numFmtId="0" fontId="1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0" fillId="0" borderId="0" xfId="0" applyFont="1" applyFill="1" applyAlignment="1">
      <alignment horizontal="justify" vertical="top" wrapText="1"/>
    </xf>
    <xf numFmtId="0" fontId="13" fillId="0" borderId="0" xfId="0" applyFont="1" applyFill="1" applyBorder="1" applyAlignment="1">
      <alignment horizontal="justify" vertical="top"/>
    </xf>
    <xf numFmtId="0" fontId="0" fillId="0" borderId="0" xfId="0" applyFill="1" applyBorder="1" applyAlignment="1">
      <alignment/>
    </xf>
    <xf numFmtId="0" fontId="13" fillId="0" borderId="0" xfId="0" applyFont="1" applyFill="1" applyBorder="1" applyAlignment="1">
      <alignment vertical="top"/>
    </xf>
    <xf numFmtId="0" fontId="0" fillId="0" borderId="0" xfId="0" applyFill="1" applyAlignment="1">
      <alignment horizontal="justify" wrapText="1"/>
    </xf>
    <xf numFmtId="0" fontId="0" fillId="0" borderId="0" xfId="0"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FECB%20Group%20Consolidated%20Accounts%202004\Workings%20for%20QR\LFECB%20Analysis-Dec'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LFECB%20Group%20Consolidated%20Accounts%202004\LFECB%20Group%20Consolidated%20Accounts\Consolidated%20Accounts-31%20Dec%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LFECB%20Group%20Consolidated%20Accounts%202004\LFECB%20Group%20Consolidated%20Accounts\Consolidated%20Accounts-31%20Dec%202004-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FKL-BS"/>
      <sheetName val="Mayduct-BS"/>
      <sheetName val="LFECB"/>
      <sheetName val="LFE-JB"/>
      <sheetName val="LFKL-PL"/>
      <sheetName val="LFJB-PL"/>
      <sheetName val="LFET-PL"/>
      <sheetName val="LFBVI-Pl"/>
      <sheetName val="Mayduct-PL"/>
      <sheetName val="Inai-PL"/>
      <sheetName val="LF(S)-PL"/>
      <sheetName val="Mee Nyean"/>
      <sheetName val="LFECB-PL"/>
      <sheetName val="A8(detailed)"/>
      <sheetName val="A12"/>
      <sheetName val="A13"/>
      <sheetName val="A14"/>
      <sheetName val="B5"/>
      <sheetName val="B7"/>
      <sheetName val="A8"/>
      <sheetName val="B9"/>
      <sheetName val="Corp.Guarantee-Bank"/>
      <sheetName val="Other income"/>
      <sheetName val="Related parties trans"/>
      <sheetName val="Interest rate"/>
      <sheetName val="Sheet2"/>
    </sheetNames>
    <sheetDataSet>
      <sheetData sheetId="13">
        <row r="15">
          <cell r="E15">
            <v>0</v>
          </cell>
        </row>
        <row r="16">
          <cell r="E16">
            <v>0</v>
          </cell>
          <cell r="I16">
            <v>0</v>
          </cell>
        </row>
        <row r="32">
          <cell r="E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sol PL2"/>
      <sheetName val="Consol PL"/>
      <sheetName val="ConsolPL(reclsf)"/>
      <sheetName val="PL(reclsf)"/>
      <sheetName val="PL"/>
      <sheetName val="Consol BS1"/>
      <sheetName val="BS"/>
      <sheetName val="BS2"/>
      <sheetName val="CF-Indirect"/>
      <sheetName val="CF-Indirect(1)"/>
      <sheetName val="CF-Indirect(2)"/>
      <sheetName val="CF-By Co's"/>
      <sheetName val="Adjustment"/>
      <sheetName val="Consol Workings"/>
      <sheetName val="Disposal of Mayduct"/>
      <sheetName val="LFE Builder"/>
      <sheetName val="Sheet"/>
      <sheetName val="Sheet3"/>
    </sheetNames>
    <sheetDataSet>
      <sheetData sheetId="10">
        <row r="71">
          <cell r="C71">
            <v>-375577.27999999974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sol PL2"/>
      <sheetName val="Consol PL"/>
      <sheetName val="ConsolPL(reclsf)"/>
      <sheetName val="PL(reclsf)"/>
      <sheetName val="PL"/>
      <sheetName val="Consol BS1"/>
      <sheetName val="BS"/>
      <sheetName val="BS2"/>
      <sheetName val="CF-Indirect"/>
      <sheetName val="CF-Indirect(1)"/>
      <sheetName val="CF-Indirect(2)"/>
      <sheetName val="CF-By Co's"/>
      <sheetName val="Adjustment"/>
      <sheetName val="Consol Workings"/>
      <sheetName val="Disposal of Mayduct"/>
      <sheetName val="LFE Builder"/>
      <sheetName val="Other Op. Income"/>
      <sheetName val="Sheet3"/>
    </sheetNames>
    <sheetDataSet>
      <sheetData sheetId="2">
        <row r="20">
          <cell r="O20">
            <v>17331.116</v>
          </cell>
        </row>
      </sheetData>
      <sheetData sheetId="11">
        <row r="74">
          <cell r="C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1"/>
  <sheetViews>
    <sheetView view="pageBreakPreview" zoomScale="75" zoomScaleSheetLayoutView="75" workbookViewId="0" topLeftCell="A22">
      <selection activeCell="I34" sqref="I34"/>
    </sheetView>
  </sheetViews>
  <sheetFormatPr defaultColWidth="9.140625" defaultRowHeight="12.75"/>
  <cols>
    <col min="1" max="2" width="9.140625" style="30" customWidth="1"/>
    <col min="3" max="3" width="24.57421875" style="30" customWidth="1"/>
    <col min="4" max="4" width="11.00390625" style="30" customWidth="1"/>
    <col min="5" max="5" width="14.57421875" style="33" bestFit="1" customWidth="1"/>
    <col min="6" max="6" width="1.1484375" style="30" customWidth="1"/>
    <col min="7" max="7" width="17.7109375" style="32" customWidth="1"/>
    <col min="8" max="8" width="1.28515625" style="30" customWidth="1"/>
    <col min="9" max="9" width="16.00390625" style="33" customWidth="1"/>
    <col min="10" max="10" width="0.9921875" style="30" customWidth="1"/>
    <col min="11" max="11" width="17.57421875" style="32" customWidth="1"/>
    <col min="12" max="12" width="9.140625" style="30" customWidth="1"/>
    <col min="13" max="13" width="13.8515625" style="30" customWidth="1"/>
    <col min="14" max="16384" width="9.140625" style="30" customWidth="1"/>
  </cols>
  <sheetData>
    <row r="1" spans="1:11" ht="18">
      <c r="A1" s="245" t="s">
        <v>120</v>
      </c>
      <c r="B1" s="246"/>
      <c r="C1" s="246"/>
      <c r="D1" s="246"/>
      <c r="E1" s="246"/>
      <c r="F1" s="246"/>
      <c r="G1" s="246"/>
      <c r="H1" s="246"/>
      <c r="I1" s="246"/>
      <c r="J1" s="246"/>
      <c r="K1" s="246"/>
    </row>
    <row r="2" spans="1:11" ht="16.5" customHeight="1">
      <c r="A2" s="247" t="s">
        <v>131</v>
      </c>
      <c r="B2" s="247"/>
      <c r="C2" s="247"/>
      <c r="D2" s="247"/>
      <c r="E2" s="247"/>
      <c r="F2" s="247"/>
      <c r="G2" s="247"/>
      <c r="H2" s="247"/>
      <c r="I2" s="247"/>
      <c r="J2" s="247"/>
      <c r="K2" s="247"/>
    </row>
    <row r="3" spans="7:13" ht="16.5">
      <c r="G3" s="95"/>
      <c r="H3" s="95"/>
      <c r="M3" s="95"/>
    </row>
    <row r="4" ht="17.25" customHeight="1">
      <c r="A4" s="31" t="s">
        <v>121</v>
      </c>
    </row>
    <row r="5" ht="16.5">
      <c r="A5" s="31" t="s">
        <v>268</v>
      </c>
    </row>
    <row r="7" spans="5:12" ht="16.5">
      <c r="E7" s="248" t="s">
        <v>122</v>
      </c>
      <c r="F7" s="248"/>
      <c r="G7" s="249"/>
      <c r="H7" s="152"/>
      <c r="I7" s="242" t="s">
        <v>123</v>
      </c>
      <c r="J7" s="242"/>
      <c r="K7" s="242"/>
      <c r="L7" s="31"/>
    </row>
    <row r="8" spans="5:11" ht="58.5">
      <c r="E8" s="153" t="s">
        <v>124</v>
      </c>
      <c r="F8" s="82"/>
      <c r="G8" s="154" t="s">
        <v>125</v>
      </c>
      <c r="H8" s="82"/>
      <c r="I8" s="155" t="s">
        <v>126</v>
      </c>
      <c r="J8" s="82"/>
      <c r="K8" s="156" t="s">
        <v>127</v>
      </c>
    </row>
    <row r="9" spans="5:11" ht="16.5">
      <c r="E9" s="157" t="s">
        <v>276</v>
      </c>
      <c r="F9" s="152"/>
      <c r="G9" s="157" t="s">
        <v>169</v>
      </c>
      <c r="H9" s="152"/>
      <c r="I9" s="157" t="s">
        <v>276</v>
      </c>
      <c r="J9" s="152"/>
      <c r="K9" s="157" t="s">
        <v>169</v>
      </c>
    </row>
    <row r="10" spans="5:11" ht="16.5">
      <c r="E10" s="158" t="s">
        <v>3</v>
      </c>
      <c r="F10" s="152"/>
      <c r="G10" s="158" t="s">
        <v>3</v>
      </c>
      <c r="H10" s="152"/>
      <c r="I10" s="158" t="s">
        <v>3</v>
      </c>
      <c r="J10" s="152"/>
      <c r="K10" s="158" t="s">
        <v>3</v>
      </c>
    </row>
    <row r="11" spans="5:11" ht="16.5">
      <c r="E11" s="159"/>
      <c r="F11" s="73"/>
      <c r="G11" s="159"/>
      <c r="H11" s="73"/>
      <c r="I11" s="159"/>
      <c r="J11" s="73"/>
      <c r="K11" s="159"/>
    </row>
    <row r="12" spans="1:11" ht="16.5">
      <c r="A12" s="31" t="s">
        <v>5</v>
      </c>
      <c r="E12" s="33">
        <v>23383</v>
      </c>
      <c r="G12" s="46">
        <v>47545</v>
      </c>
      <c r="I12" s="33">
        <v>101719</v>
      </c>
      <c r="K12" s="46">
        <v>151455</v>
      </c>
    </row>
    <row r="13" spans="5:11" ht="16.5">
      <c r="E13" s="32"/>
      <c r="G13" s="34"/>
      <c r="I13" s="32"/>
      <c r="K13" s="34"/>
    </row>
    <row r="14" spans="1:11" s="35" customFormat="1" ht="16.5">
      <c r="A14" s="35" t="s">
        <v>231</v>
      </c>
      <c r="E14" s="104">
        <v>-20206</v>
      </c>
      <c r="F14" s="101"/>
      <c r="G14" s="102">
        <v>-41111</v>
      </c>
      <c r="H14" s="101"/>
      <c r="I14" s="104">
        <v>-90917</v>
      </c>
      <c r="J14" s="101"/>
      <c r="K14" s="103">
        <v>-129082</v>
      </c>
    </row>
    <row r="15" spans="5:11" ht="16.5">
      <c r="E15" s="40"/>
      <c r="G15" s="39"/>
      <c r="I15" s="40"/>
      <c r="K15" s="39"/>
    </row>
    <row r="16" spans="1:12" ht="16.5">
      <c r="A16" s="31" t="s">
        <v>128</v>
      </c>
      <c r="E16" s="33">
        <f>E12+E14</f>
        <v>3177</v>
      </c>
      <c r="G16" s="33">
        <f>G12+G14</f>
        <v>6434</v>
      </c>
      <c r="I16" s="33">
        <f>I12+I14</f>
        <v>10802</v>
      </c>
      <c r="K16" s="33">
        <f>K12+K14</f>
        <v>22373</v>
      </c>
      <c r="L16" s="147"/>
    </row>
    <row r="17" spans="5:9" ht="16.5">
      <c r="E17" s="32"/>
      <c r="G17" s="33"/>
      <c r="I17" s="32"/>
    </row>
    <row r="18" spans="1:11" ht="16.5">
      <c r="A18" s="30" t="s">
        <v>12</v>
      </c>
      <c r="E18" s="104">
        <v>625</v>
      </c>
      <c r="G18" s="32">
        <v>171</v>
      </c>
      <c r="I18" s="128">
        <v>5178</v>
      </c>
      <c r="K18" s="32">
        <v>983</v>
      </c>
    </row>
    <row r="19" spans="1:11" ht="16.5">
      <c r="A19" s="30" t="s">
        <v>129</v>
      </c>
      <c r="E19" s="104">
        <v>-3492</v>
      </c>
      <c r="F19" s="105"/>
      <c r="G19" s="104">
        <f>-2259+290</f>
        <v>-1969</v>
      </c>
      <c r="H19" s="105"/>
      <c r="I19" s="104">
        <v>-10800</v>
      </c>
      <c r="J19" s="105"/>
      <c r="K19" s="104">
        <v>-7242</v>
      </c>
    </row>
    <row r="20" spans="1:11" ht="16.5">
      <c r="A20" s="30" t="s">
        <v>130</v>
      </c>
      <c r="E20" s="104">
        <v>-1298</v>
      </c>
      <c r="F20" s="105"/>
      <c r="G20" s="104">
        <f>-2259-G19-679</f>
        <v>-969</v>
      </c>
      <c r="H20" s="105"/>
      <c r="I20" s="104">
        <v>-1423</v>
      </c>
      <c r="J20" s="105"/>
      <c r="K20" s="104">
        <f>-7881-K19</f>
        <v>-639</v>
      </c>
    </row>
    <row r="21" spans="5:11" ht="6.75" customHeight="1">
      <c r="E21" s="40"/>
      <c r="G21" s="38"/>
      <c r="I21" s="40"/>
      <c r="K21" s="40"/>
    </row>
    <row r="22" spans="1:11" ht="16.5">
      <c r="A22" s="31" t="s">
        <v>308</v>
      </c>
      <c r="E22" s="106">
        <f>SUM(E16:E21)</f>
        <v>-988</v>
      </c>
      <c r="F22" s="31"/>
      <c r="G22" s="33">
        <f>SUM(G16:G21)</f>
        <v>3667</v>
      </c>
      <c r="H22" s="31"/>
      <c r="I22" s="33">
        <f>SUM(I16:I21)</f>
        <v>3757</v>
      </c>
      <c r="J22" s="31"/>
      <c r="K22" s="33">
        <f>SUM(K16:K21)</f>
        <v>15475</v>
      </c>
    </row>
    <row r="23" spans="5:9" ht="16.5">
      <c r="E23" s="32"/>
      <c r="G23" s="33"/>
      <c r="I23" s="32"/>
    </row>
    <row r="24" spans="1:11" ht="16.5">
      <c r="A24" s="30" t="s">
        <v>13</v>
      </c>
      <c r="E24" s="104">
        <v>-855</v>
      </c>
      <c r="F24" s="105"/>
      <c r="G24" s="104">
        <v>-291</v>
      </c>
      <c r="H24" s="105"/>
      <c r="I24" s="104">
        <v>-2545</v>
      </c>
      <c r="J24" s="105"/>
      <c r="K24" s="104">
        <v>-1227</v>
      </c>
    </row>
    <row r="25" spans="1:11" ht="16.5">
      <c r="A25" s="41" t="s">
        <v>214</v>
      </c>
      <c r="E25" s="128">
        <f>ROUND(+'[3]Consol PL'!$O$20/1000,0)</f>
        <v>17</v>
      </c>
      <c r="G25" s="32">
        <v>36</v>
      </c>
      <c r="I25" s="128">
        <v>23</v>
      </c>
      <c r="K25" s="128">
        <v>19</v>
      </c>
    </row>
    <row r="26" spans="1:11" ht="16.5">
      <c r="A26" s="73" t="s">
        <v>332</v>
      </c>
      <c r="B26" s="73"/>
      <c r="E26" s="37">
        <v>0</v>
      </c>
      <c r="G26" s="36">
        <v>0</v>
      </c>
      <c r="I26" s="37">
        <v>0</v>
      </c>
      <c r="K26" s="128">
        <f>12252-4790</f>
        <v>7462</v>
      </c>
    </row>
    <row r="27" spans="1:11" ht="8.25" customHeight="1">
      <c r="A27" s="73"/>
      <c r="B27" s="73"/>
      <c r="E27" s="108"/>
      <c r="G27" s="40"/>
      <c r="I27" s="108"/>
      <c r="J27" s="35"/>
      <c r="K27" s="37"/>
    </row>
    <row r="28" spans="1:11" ht="16.5">
      <c r="A28" s="31" t="s">
        <v>300</v>
      </c>
      <c r="B28" s="31"/>
      <c r="C28" s="31"/>
      <c r="D28" s="31"/>
      <c r="E28" s="106">
        <f>SUM(E22:E27)</f>
        <v>-1826</v>
      </c>
      <c r="F28" s="31"/>
      <c r="G28" s="33">
        <f>SUM(G22:G27)</f>
        <v>3412</v>
      </c>
      <c r="H28" s="31"/>
      <c r="I28" s="33">
        <f>SUM(I22:I27)</f>
        <v>1235</v>
      </c>
      <c r="J28" s="31"/>
      <c r="K28" s="124">
        <f>SUM(K22:K27)</f>
        <v>21729</v>
      </c>
    </row>
    <row r="29" spans="5:9" ht="16.5">
      <c r="E29" s="32"/>
      <c r="G29" s="33"/>
      <c r="I29" s="32"/>
    </row>
    <row r="30" spans="1:11" ht="16.5">
      <c r="A30" s="30" t="s">
        <v>219</v>
      </c>
      <c r="E30" s="128">
        <v>887</v>
      </c>
      <c r="F30" s="105"/>
      <c r="G30" s="100">
        <v>-774</v>
      </c>
      <c r="H30" s="105"/>
      <c r="I30" s="104">
        <v>-3111</v>
      </c>
      <c r="J30" s="105"/>
      <c r="K30" s="104">
        <v>-4182</v>
      </c>
    </row>
    <row r="31" spans="5:11" ht="16.5">
      <c r="E31" s="40"/>
      <c r="G31" s="38"/>
      <c r="I31" s="40"/>
      <c r="K31" s="40"/>
    </row>
    <row r="32" spans="1:11" ht="16.5">
      <c r="A32" s="31" t="s">
        <v>299</v>
      </c>
      <c r="B32" s="31"/>
      <c r="C32" s="31"/>
      <c r="D32" s="31"/>
      <c r="E32" s="106">
        <f>SUM(E28:E31)</f>
        <v>-939</v>
      </c>
      <c r="F32" s="107"/>
      <c r="G32" s="129">
        <f>SUM(G28:G31)</f>
        <v>2638</v>
      </c>
      <c r="H32" s="107"/>
      <c r="I32" s="106">
        <f>SUM(I28:I31)</f>
        <v>-1876</v>
      </c>
      <c r="J32" s="33">
        <f>SUM(J28:J31)</f>
        <v>0</v>
      </c>
      <c r="K32" s="33">
        <f>SUM(K28:K31)</f>
        <v>17547</v>
      </c>
    </row>
    <row r="33" spans="5:9" ht="16.5">
      <c r="E33" s="32"/>
      <c r="G33" s="33"/>
      <c r="I33" s="32"/>
    </row>
    <row r="34" spans="1:11" ht="16.5">
      <c r="A34" s="30" t="s">
        <v>213</v>
      </c>
      <c r="E34" s="128">
        <v>414</v>
      </c>
      <c r="F34" s="105"/>
      <c r="G34" s="108">
        <v>-135</v>
      </c>
      <c r="H34" s="105"/>
      <c r="I34" s="128">
        <v>352</v>
      </c>
      <c r="J34" s="105"/>
      <c r="K34" s="108">
        <v>-484</v>
      </c>
    </row>
    <row r="35" spans="1:11" ht="16.5">
      <c r="A35" s="31" t="s">
        <v>309</v>
      </c>
      <c r="E35" s="222">
        <f>SUM(E32:E34)</f>
        <v>-525</v>
      </c>
      <c r="F35" s="126"/>
      <c r="G35" s="125">
        <f>SUM(G32:G34)</f>
        <v>2503</v>
      </c>
      <c r="H35" s="105"/>
      <c r="I35" s="179">
        <f>SUM(I32:I34)</f>
        <v>-1524</v>
      </c>
      <c r="K35" s="36">
        <f>SUM(K32:K34)</f>
        <v>17063</v>
      </c>
    </row>
    <row r="36" spans="5:11" ht="16.5">
      <c r="E36" s="127"/>
      <c r="F36" s="126"/>
      <c r="G36" s="125"/>
      <c r="I36" s="37"/>
      <c r="K36" s="37"/>
    </row>
    <row r="37" spans="1:11" ht="16.5">
      <c r="A37" s="30" t="s">
        <v>333</v>
      </c>
      <c r="E37" s="127">
        <v>0</v>
      </c>
      <c r="F37" s="126"/>
      <c r="G37" s="125">
        <v>0</v>
      </c>
      <c r="I37" s="37">
        <v>0</v>
      </c>
      <c r="K37" s="100">
        <v>-5843</v>
      </c>
    </row>
    <row r="38" spans="5:9" ht="16.5">
      <c r="E38" s="128"/>
      <c r="F38" s="126"/>
      <c r="G38" s="129"/>
      <c r="I38" s="32"/>
    </row>
    <row r="39" spans="1:11" ht="17.25" thickBot="1">
      <c r="A39" s="31" t="s">
        <v>87</v>
      </c>
      <c r="B39" s="31"/>
      <c r="C39" s="31"/>
      <c r="D39" s="31"/>
      <c r="E39" s="109">
        <f>SUM(E35:E38)</f>
        <v>-525</v>
      </c>
      <c r="F39" s="131"/>
      <c r="G39" s="130">
        <f>SUM(G35:G38)</f>
        <v>2503</v>
      </c>
      <c r="H39" s="107"/>
      <c r="I39" s="109">
        <f>SUM(I35:I38)</f>
        <v>-1524</v>
      </c>
      <c r="J39" s="31"/>
      <c r="K39" s="74">
        <f>SUM(K35:K38)</f>
        <v>11220</v>
      </c>
    </row>
    <row r="40" ht="17.25" thickTop="1">
      <c r="G40" s="33"/>
    </row>
    <row r="41" spans="1:7" ht="16.5">
      <c r="A41" s="30" t="s">
        <v>334</v>
      </c>
      <c r="G41" s="33"/>
    </row>
    <row r="42" spans="1:11" ht="16.5">
      <c r="A42" s="42" t="s">
        <v>38</v>
      </c>
      <c r="E42" s="110">
        <f>+E39/52000*100</f>
        <v>-1.0096153846153846</v>
      </c>
      <c r="F42" s="101"/>
      <c r="G42" s="151">
        <f>G39/16000*100</f>
        <v>15.64375</v>
      </c>
      <c r="H42" s="101"/>
      <c r="I42" s="110">
        <f>I39/52000*100</f>
        <v>-2.930769230769231</v>
      </c>
      <c r="J42" s="35"/>
      <c r="K42" s="72">
        <f>K39/16000*100-0.01</f>
        <v>70.115</v>
      </c>
    </row>
    <row r="43" spans="1:12" ht="17.25" thickBot="1">
      <c r="A43" s="42" t="s">
        <v>232</v>
      </c>
      <c r="C43" s="30" t="s">
        <v>263</v>
      </c>
      <c r="E43" s="78" t="s">
        <v>250</v>
      </c>
      <c r="F43" s="50"/>
      <c r="G43" s="78" t="s">
        <v>250</v>
      </c>
      <c r="H43" s="50"/>
      <c r="I43" s="78" t="s">
        <v>250</v>
      </c>
      <c r="J43" s="50"/>
      <c r="K43" s="78" t="s">
        <v>250</v>
      </c>
      <c r="L43" s="30" t="s">
        <v>101</v>
      </c>
    </row>
    <row r="44" spans="1:11" ht="17.25" thickTop="1">
      <c r="A44" s="42"/>
      <c r="E44" s="43"/>
      <c r="G44" s="43"/>
      <c r="I44" s="43"/>
      <c r="K44" s="44"/>
    </row>
    <row r="45" spans="1:11" ht="16.5" customHeight="1">
      <c r="A45" s="250" t="s">
        <v>205</v>
      </c>
      <c r="B45" s="250"/>
      <c r="C45" s="250"/>
      <c r="D45" s="250"/>
      <c r="E45" s="250"/>
      <c r="F45" s="250"/>
      <c r="G45" s="250"/>
      <c r="H45" s="250"/>
      <c r="I45" s="250"/>
      <c r="J45" s="250"/>
      <c r="K45" s="250"/>
    </row>
    <row r="46" spans="1:11" ht="24" customHeight="1">
      <c r="A46" s="250"/>
      <c r="B46" s="250"/>
      <c r="C46" s="250"/>
      <c r="D46" s="250"/>
      <c r="E46" s="250"/>
      <c r="F46" s="250"/>
      <c r="G46" s="250"/>
      <c r="H46" s="250"/>
      <c r="I46" s="250"/>
      <c r="J46" s="250"/>
      <c r="K46" s="250"/>
    </row>
    <row r="47" spans="1:11" ht="9.75" customHeight="1">
      <c r="A47" s="77"/>
      <c r="B47" s="77"/>
      <c r="C47" s="77"/>
      <c r="D47" s="77"/>
      <c r="E47" s="77"/>
      <c r="F47" s="77"/>
      <c r="G47" s="77"/>
      <c r="H47" s="77"/>
      <c r="I47" s="77"/>
      <c r="J47" s="77"/>
      <c r="K47" s="77"/>
    </row>
    <row r="48" spans="1:11" ht="16.5">
      <c r="A48" s="251" t="s">
        <v>339</v>
      </c>
      <c r="B48" s="251"/>
      <c r="C48" s="251"/>
      <c r="D48" s="251"/>
      <c r="E48" s="251"/>
      <c r="F48" s="251"/>
      <c r="G48" s="251"/>
      <c r="H48" s="251"/>
      <c r="I48" s="251"/>
      <c r="J48" s="251"/>
      <c r="K48" s="251"/>
    </row>
    <row r="49" spans="1:11" ht="16.5">
      <c r="A49" s="251"/>
      <c r="B49" s="251"/>
      <c r="C49" s="251"/>
      <c r="D49" s="251"/>
      <c r="E49" s="251"/>
      <c r="F49" s="251"/>
      <c r="G49" s="251"/>
      <c r="H49" s="251"/>
      <c r="I49" s="251"/>
      <c r="J49" s="251"/>
      <c r="K49" s="251"/>
    </row>
    <row r="50" spans="1:11" ht="17.25" customHeight="1">
      <c r="A50" s="234" t="s">
        <v>251</v>
      </c>
      <c r="B50" s="234"/>
      <c r="C50" s="234"/>
      <c r="D50" s="234"/>
      <c r="E50" s="234"/>
      <c r="F50" s="234"/>
      <c r="G50" s="234"/>
      <c r="H50" s="234"/>
      <c r="I50" s="234"/>
      <c r="J50" s="234"/>
      <c r="K50" s="234"/>
    </row>
    <row r="51" spans="1:11" ht="15" customHeight="1">
      <c r="A51" s="243"/>
      <c r="B51" s="243"/>
      <c r="C51" s="243"/>
      <c r="D51" s="243"/>
      <c r="E51" s="244"/>
      <c r="F51" s="243"/>
      <c r="G51" s="244"/>
      <c r="H51" s="243"/>
      <c r="I51" s="244"/>
      <c r="J51" s="243"/>
      <c r="K51" s="244"/>
    </row>
  </sheetData>
  <mergeCells count="7">
    <mergeCell ref="I7:K7"/>
    <mergeCell ref="A51:K51"/>
    <mergeCell ref="A1:K1"/>
    <mergeCell ref="A2:K2"/>
    <mergeCell ref="E7:G7"/>
    <mergeCell ref="A45:K46"/>
    <mergeCell ref="A48:K49"/>
  </mergeCells>
  <printOptions horizontalCentered="1"/>
  <pageMargins left="0.4" right="0" top="0.65" bottom="0" header="0.5" footer="0.25"/>
  <pageSetup horizontalDpi="600" verticalDpi="600" orientation="portrait" paperSize="9" scale="80" r:id="rId1"/>
  <headerFooter alignWithMargins="0">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73"/>
  <sheetViews>
    <sheetView view="pageBreakPreview" zoomScale="75" zoomScaleSheetLayoutView="75" workbookViewId="0" topLeftCell="A41">
      <selection activeCell="A64" sqref="A64:F65"/>
    </sheetView>
  </sheetViews>
  <sheetFormatPr defaultColWidth="9.140625" defaultRowHeight="12.75"/>
  <cols>
    <col min="1" max="1" width="4.7109375" style="2" customWidth="1"/>
    <col min="2" max="2" width="3.00390625" style="1" customWidth="1"/>
    <col min="3" max="3" width="58.8515625" style="2" customWidth="1"/>
    <col min="4" max="4" width="16.8515625" style="3" customWidth="1"/>
    <col min="5" max="5" width="3.57421875" style="2" customWidth="1"/>
    <col min="6" max="6" width="17.8515625" style="2" customWidth="1"/>
    <col min="7" max="16384" width="9.140625" style="2" customWidth="1"/>
  </cols>
  <sheetData>
    <row r="1" spans="1:6" ht="17.25" customHeight="1">
      <c r="A1" s="254" t="s">
        <v>120</v>
      </c>
      <c r="B1" s="254"/>
      <c r="C1" s="254"/>
      <c r="D1" s="254"/>
      <c r="E1" s="254"/>
      <c r="F1" s="254"/>
    </row>
    <row r="2" spans="1:6" ht="17.25">
      <c r="A2" s="255" t="s">
        <v>175</v>
      </c>
      <c r="B2" s="256"/>
      <c r="C2" s="256"/>
      <c r="D2" s="256"/>
      <c r="E2" s="256"/>
      <c r="F2" s="256"/>
    </row>
    <row r="3" ht="17.25">
      <c r="A3" s="1"/>
    </row>
    <row r="4" ht="17.25">
      <c r="A4" s="1" t="s">
        <v>201</v>
      </c>
    </row>
    <row r="5" ht="17.25">
      <c r="A5" s="31" t="s">
        <v>268</v>
      </c>
    </row>
    <row r="6" spans="1:6" ht="17.25">
      <c r="A6" s="1"/>
      <c r="D6" s="162" t="s">
        <v>330</v>
      </c>
      <c r="F6" s="6" t="s">
        <v>331</v>
      </c>
    </row>
    <row r="7" spans="2:6" ht="17.25">
      <c r="B7" s="4"/>
      <c r="D7" s="160" t="s">
        <v>230</v>
      </c>
      <c r="E7" s="6"/>
      <c r="F7" s="6" t="s">
        <v>220</v>
      </c>
    </row>
    <row r="8" spans="2:6" ht="17.25">
      <c r="B8" s="4"/>
      <c r="D8" s="160" t="s">
        <v>91</v>
      </c>
      <c r="E8" s="6"/>
      <c r="F8" s="6" t="s">
        <v>221</v>
      </c>
    </row>
    <row r="9" spans="2:6" s="5" customFormat="1" ht="17.25">
      <c r="B9" s="6"/>
      <c r="D9" s="163" t="s">
        <v>278</v>
      </c>
      <c r="E9" s="24"/>
      <c r="F9" s="6" t="s">
        <v>22</v>
      </c>
    </row>
    <row r="10" spans="2:6" s="5" customFormat="1" ht="17.25">
      <c r="B10" s="6"/>
      <c r="D10" s="160" t="s">
        <v>31</v>
      </c>
      <c r="E10" s="68"/>
      <c r="F10" s="67" t="s">
        <v>31</v>
      </c>
    </row>
    <row r="11" spans="4:6" ht="17.25">
      <c r="D11" s="161"/>
      <c r="E11" s="5"/>
      <c r="F11" s="5"/>
    </row>
    <row r="12" spans="2:6" ht="17.25">
      <c r="B12" s="1" t="s">
        <v>8</v>
      </c>
      <c r="D12" s="79">
        <v>18309</v>
      </c>
      <c r="E12" s="7"/>
      <c r="F12" s="3">
        <v>17987</v>
      </c>
    </row>
    <row r="13" spans="2:6" ht="17.25">
      <c r="B13" s="1" t="s">
        <v>310</v>
      </c>
      <c r="D13" s="79">
        <v>321</v>
      </c>
      <c r="E13" s="7"/>
      <c r="F13" s="3">
        <v>298</v>
      </c>
    </row>
    <row r="14" spans="2:6" ht="17.25">
      <c r="B14" s="1" t="s">
        <v>177</v>
      </c>
      <c r="D14" s="3">
        <v>1287</v>
      </c>
      <c r="E14" s="7"/>
      <c r="F14" s="3">
        <v>1304</v>
      </c>
    </row>
    <row r="15" spans="2:6" ht="17.25">
      <c r="B15" s="1" t="s">
        <v>211</v>
      </c>
      <c r="D15" s="3">
        <v>32745</v>
      </c>
      <c r="E15" s="7"/>
      <c r="F15" s="3">
        <f>28714</f>
        <v>28714</v>
      </c>
    </row>
    <row r="16" spans="2:6" ht="17.25">
      <c r="B16" s="1" t="s">
        <v>25</v>
      </c>
      <c r="D16" s="3">
        <v>588</v>
      </c>
      <c r="E16" s="7"/>
      <c r="F16" s="3">
        <v>887</v>
      </c>
    </row>
    <row r="17" spans="2:6" ht="17.25">
      <c r="B17" s="1" t="s">
        <v>178</v>
      </c>
      <c r="D17" s="54">
        <v>519</v>
      </c>
      <c r="E17" s="7"/>
      <c r="F17" s="54">
        <v>1054</v>
      </c>
    </row>
    <row r="18" spans="4:6" ht="17.25">
      <c r="D18" s="55">
        <f>SUM(D12:D17)</f>
        <v>53769</v>
      </c>
      <c r="E18" s="7"/>
      <c r="F18" s="55">
        <f>SUM(F12:F17)</f>
        <v>50244</v>
      </c>
    </row>
    <row r="19" spans="5:6" ht="5.25" customHeight="1">
      <c r="E19" s="7"/>
      <c r="F19" s="3"/>
    </row>
    <row r="20" spans="2:6" ht="17.25">
      <c r="B20" s="1" t="s">
        <v>9</v>
      </c>
      <c r="E20" s="7"/>
      <c r="F20" s="7"/>
    </row>
    <row r="21" spans="3:6" ht="17.25">
      <c r="C21" s="8" t="s">
        <v>16</v>
      </c>
      <c r="D21" s="56">
        <v>2426</v>
      </c>
      <c r="E21" s="7"/>
      <c r="F21" s="9">
        <f>3526+164</f>
        <v>3690</v>
      </c>
    </row>
    <row r="22" spans="3:6" ht="17.25">
      <c r="C22" s="8" t="s">
        <v>177</v>
      </c>
      <c r="D22" s="13">
        <v>3422</v>
      </c>
      <c r="E22" s="7"/>
      <c r="F22" s="10">
        <v>3422</v>
      </c>
    </row>
    <row r="23" spans="3:6" ht="17.25">
      <c r="C23" s="8" t="s">
        <v>179</v>
      </c>
      <c r="D23" s="13">
        <v>55799</v>
      </c>
      <c r="E23" s="7"/>
      <c r="F23" s="10">
        <v>59066</v>
      </c>
    </row>
    <row r="24" spans="3:6" ht="17.25">
      <c r="C24" s="8" t="s">
        <v>183</v>
      </c>
      <c r="D24" s="13">
        <v>4398</v>
      </c>
      <c r="E24" s="7"/>
      <c r="F24" s="10">
        <f>7472+33</f>
        <v>7505</v>
      </c>
    </row>
    <row r="25" spans="3:6" ht="17.25">
      <c r="C25" s="8" t="s">
        <v>180</v>
      </c>
      <c r="D25" s="13">
        <v>7973</v>
      </c>
      <c r="E25" s="7"/>
      <c r="F25" s="10">
        <f>2820</f>
        <v>2820</v>
      </c>
    </row>
    <row r="26" spans="3:6" ht="17.25">
      <c r="C26" s="8" t="s">
        <v>212</v>
      </c>
      <c r="D26" s="13">
        <v>5141</v>
      </c>
      <c r="E26" s="7"/>
      <c r="F26" s="10">
        <v>2957</v>
      </c>
    </row>
    <row r="27" spans="3:6" ht="17.25">
      <c r="C27" s="8" t="s">
        <v>17</v>
      </c>
      <c r="D27" s="13">
        <v>6046</v>
      </c>
      <c r="E27" s="7"/>
      <c r="F27" s="10">
        <v>6624</v>
      </c>
    </row>
    <row r="28" spans="3:6" ht="5.25" customHeight="1">
      <c r="C28" s="8"/>
      <c r="D28" s="57"/>
      <c r="E28" s="7"/>
      <c r="F28" s="11"/>
    </row>
    <row r="29" spans="3:6" ht="17.25">
      <c r="C29" s="8"/>
      <c r="D29" s="12">
        <f>SUM(D21:D28)</f>
        <v>85205</v>
      </c>
      <c r="E29" s="7"/>
      <c r="F29" s="12">
        <f>SUM(F21:F28)</f>
        <v>86084</v>
      </c>
    </row>
    <row r="30" spans="4:6" ht="6" customHeight="1">
      <c r="D30" s="58"/>
      <c r="E30" s="18"/>
      <c r="F30" s="18"/>
    </row>
    <row r="31" spans="2:6" ht="17.25">
      <c r="B31" s="1" t="s">
        <v>18</v>
      </c>
      <c r="D31" s="55"/>
      <c r="E31" s="18"/>
      <c r="F31" s="18"/>
    </row>
    <row r="32" spans="3:6" ht="17.25">
      <c r="C32" s="8" t="s">
        <v>181</v>
      </c>
      <c r="D32" s="224">
        <v>16432</v>
      </c>
      <c r="E32" s="7"/>
      <c r="F32" s="56">
        <v>41932</v>
      </c>
    </row>
    <row r="33" spans="3:6" ht="17.25">
      <c r="C33" s="8" t="s">
        <v>184</v>
      </c>
      <c r="D33" s="225">
        <v>3708</v>
      </c>
      <c r="E33" s="7"/>
      <c r="F33" s="10">
        <f>164+33</f>
        <v>197</v>
      </c>
    </row>
    <row r="34" spans="3:6" ht="17.25">
      <c r="C34" s="8" t="s">
        <v>182</v>
      </c>
      <c r="D34" s="225">
        <v>3935</v>
      </c>
      <c r="E34" s="7"/>
      <c r="F34" s="13">
        <f>4099</f>
        <v>4099</v>
      </c>
    </row>
    <row r="35" spans="3:6" ht="17.25">
      <c r="C35" s="8" t="s">
        <v>228</v>
      </c>
      <c r="D35" s="226">
        <v>124</v>
      </c>
      <c r="E35" s="69"/>
      <c r="F35" s="10">
        <v>238</v>
      </c>
    </row>
    <row r="36" spans="3:6" ht="17.25">
      <c r="C36" s="8" t="s">
        <v>185</v>
      </c>
      <c r="D36" s="225">
        <v>10998</v>
      </c>
      <c r="E36" s="7"/>
      <c r="F36" s="13">
        <v>10174</v>
      </c>
    </row>
    <row r="37" spans="3:6" ht="17.25">
      <c r="C37" s="8" t="s">
        <v>20</v>
      </c>
      <c r="D37" s="226">
        <v>248</v>
      </c>
      <c r="E37" s="7"/>
      <c r="F37" s="13">
        <v>1465</v>
      </c>
    </row>
    <row r="38" spans="3:6" ht="17.25">
      <c r="C38" s="8" t="s">
        <v>226</v>
      </c>
      <c r="D38" s="225">
        <v>2000</v>
      </c>
      <c r="E38" s="7"/>
      <c r="F38" s="13">
        <v>5000</v>
      </c>
    </row>
    <row r="39" spans="3:6" ht="6.75" customHeight="1">
      <c r="C39" s="8"/>
      <c r="D39" s="57"/>
      <c r="E39" s="7"/>
      <c r="F39" s="11"/>
    </row>
    <row r="40" spans="3:6" ht="17.25">
      <c r="C40" s="8"/>
      <c r="D40" s="12">
        <f>SUM(D32:D39)</f>
        <v>37445</v>
      </c>
      <c r="E40" s="14"/>
      <c r="F40" s="12">
        <f>SUM(F32:F39)</f>
        <v>63105</v>
      </c>
    </row>
    <row r="41" ht="6.75" customHeight="1">
      <c r="E41" s="7"/>
    </row>
    <row r="42" spans="2:6" ht="17.25">
      <c r="B42" s="1" t="s">
        <v>109</v>
      </c>
      <c r="D42" s="7">
        <f>D29-D40</f>
        <v>47760</v>
      </c>
      <c r="E42" s="14"/>
      <c r="F42" s="7">
        <f>F29-F40</f>
        <v>22979</v>
      </c>
    </row>
    <row r="43" spans="4:6" ht="6.75" customHeight="1">
      <c r="D43" s="7"/>
      <c r="E43" s="7"/>
      <c r="F43" s="7"/>
    </row>
    <row r="44" spans="2:6" ht="18" thickBot="1">
      <c r="B44" s="2"/>
      <c r="D44" s="15">
        <f>D42+D18</f>
        <v>101529</v>
      </c>
      <c r="E44" s="14"/>
      <c r="F44" s="15">
        <f>F42+F18</f>
        <v>73223</v>
      </c>
    </row>
    <row r="45" spans="2:6" ht="18" thickTop="1">
      <c r="B45" s="2"/>
      <c r="D45" s="17"/>
      <c r="E45" s="14"/>
      <c r="F45" s="17"/>
    </row>
    <row r="46" spans="2:6" ht="17.25">
      <c r="B46" s="1" t="s">
        <v>222</v>
      </c>
      <c r="C46" s="1"/>
      <c r="D46" s="17"/>
      <c r="E46" s="14"/>
      <c r="F46" s="17"/>
    </row>
    <row r="47" spans="2:6" ht="17.25">
      <c r="B47" s="1" t="s">
        <v>223</v>
      </c>
      <c r="D47" s="18"/>
      <c r="E47" s="7"/>
      <c r="F47" s="18"/>
    </row>
    <row r="48" spans="5:6" ht="6.75" customHeight="1">
      <c r="E48" s="7"/>
      <c r="F48" s="7"/>
    </row>
    <row r="49" spans="2:6" ht="17.25">
      <c r="B49" s="1" t="s">
        <v>108</v>
      </c>
      <c r="D49" s="3">
        <v>52000</v>
      </c>
      <c r="E49" s="7"/>
      <c r="F49" s="7">
        <v>52000</v>
      </c>
    </row>
    <row r="50" spans="2:6" ht="17.25">
      <c r="B50" s="1" t="s">
        <v>81</v>
      </c>
      <c r="D50" s="3">
        <v>5199</v>
      </c>
      <c r="E50" s="7"/>
      <c r="F50" s="7">
        <v>5187</v>
      </c>
    </row>
    <row r="51" spans="2:6" ht="17.25">
      <c r="B51" s="1" t="s">
        <v>311</v>
      </c>
      <c r="D51" s="79">
        <v>7071</v>
      </c>
      <c r="E51" s="7"/>
      <c r="F51" s="7">
        <v>11216</v>
      </c>
    </row>
    <row r="52" spans="3:6" ht="6.75" customHeight="1">
      <c r="C52" s="8"/>
      <c r="D52" s="16"/>
      <c r="E52" s="7"/>
      <c r="F52" s="16"/>
    </row>
    <row r="53" spans="3:6" ht="17.25">
      <c r="C53" s="8"/>
      <c r="D53" s="7">
        <f>SUM(D49:D52)</f>
        <v>64270</v>
      </c>
      <c r="E53" s="7"/>
      <c r="F53" s="7">
        <f>SUM(F49:F52)</f>
        <v>68403</v>
      </c>
    </row>
    <row r="54" ht="17.25" customHeight="1">
      <c r="E54" s="7"/>
    </row>
    <row r="55" spans="2:6" ht="17.25">
      <c r="B55" s="1" t="s">
        <v>227</v>
      </c>
      <c r="D55" s="19">
        <v>0</v>
      </c>
      <c r="E55" s="7"/>
      <c r="F55" s="7">
        <v>1263</v>
      </c>
    </row>
    <row r="56" spans="4:6" ht="9" customHeight="1">
      <c r="D56" s="79"/>
      <c r="E56" s="7"/>
      <c r="F56" s="7"/>
    </row>
    <row r="57" spans="2:6" ht="17.25">
      <c r="B57" s="1" t="s">
        <v>84</v>
      </c>
      <c r="D57" s="79">
        <v>36897</v>
      </c>
      <c r="E57" s="7"/>
      <c r="F57" s="7">
        <v>3027</v>
      </c>
    </row>
    <row r="58" spans="2:6" ht="17.25">
      <c r="B58" s="1" t="s">
        <v>11</v>
      </c>
      <c r="D58" s="79">
        <v>362</v>
      </c>
      <c r="E58" s="7"/>
      <c r="F58" s="7">
        <v>530</v>
      </c>
    </row>
    <row r="59" spans="5:6" ht="6.75" customHeight="1">
      <c r="E59" s="7"/>
      <c r="F59" s="7"/>
    </row>
    <row r="60" spans="4:6" ht="18" thickBot="1">
      <c r="D60" s="15">
        <f>SUM(D53:D58)</f>
        <v>101529</v>
      </c>
      <c r="E60" s="14"/>
      <c r="F60" s="15">
        <f>SUM(F53:F58)</f>
        <v>73223</v>
      </c>
    </row>
    <row r="61" spans="4:6" ht="18" thickTop="1">
      <c r="D61" s="18"/>
      <c r="E61" s="7"/>
      <c r="F61" s="18"/>
    </row>
    <row r="62" spans="2:6" ht="18" thickBot="1">
      <c r="B62" s="1" t="s">
        <v>100</v>
      </c>
      <c r="D62" s="20">
        <f>(D53-D16)/D49</f>
        <v>1.224653846153846</v>
      </c>
      <c r="E62" s="19"/>
      <c r="F62" s="20">
        <f>(F53-F16)/F49</f>
        <v>1.2983846153846155</v>
      </c>
    </row>
    <row r="63" spans="4:6" ht="18" thickTop="1">
      <c r="D63" s="18"/>
      <c r="E63" s="7"/>
      <c r="F63" s="18"/>
    </row>
    <row r="64" spans="1:6" ht="17.25">
      <c r="A64" s="252" t="s">
        <v>206</v>
      </c>
      <c r="B64" s="253"/>
      <c r="C64" s="253"/>
      <c r="D64" s="253"/>
      <c r="E64" s="253"/>
      <c r="F64" s="253"/>
    </row>
    <row r="65" spans="1:6" ht="17.25">
      <c r="A65" s="252"/>
      <c r="B65" s="253"/>
      <c r="C65" s="253"/>
      <c r="D65" s="253"/>
      <c r="E65" s="253"/>
      <c r="F65" s="253"/>
    </row>
    <row r="66" spans="4:6" ht="17.25">
      <c r="D66" s="3" t="s">
        <v>298</v>
      </c>
      <c r="E66" s="7"/>
      <c r="F66" s="7"/>
    </row>
    <row r="67" spans="5:6" ht="17.25">
      <c r="E67" s="7"/>
      <c r="F67" s="7"/>
    </row>
    <row r="68" spans="5:6" ht="17.25">
      <c r="E68" s="7"/>
      <c r="F68" s="7"/>
    </row>
    <row r="69" spans="5:6" ht="17.25">
      <c r="E69" s="7"/>
      <c r="F69" s="7"/>
    </row>
    <row r="70" spans="5:6" ht="17.25">
      <c r="E70" s="7"/>
      <c r="F70" s="7"/>
    </row>
    <row r="71" spans="5:6" ht="17.25">
      <c r="E71" s="7"/>
      <c r="F71" s="7"/>
    </row>
    <row r="72" spans="5:6" ht="17.25">
      <c r="E72" s="7"/>
      <c r="F72" s="7"/>
    </row>
    <row r="73" spans="5:6" ht="17.25">
      <c r="E73" s="7"/>
      <c r="F73" s="7"/>
    </row>
    <row r="74" spans="5:6" ht="17.25">
      <c r="E74" s="7"/>
      <c r="F74" s="7"/>
    </row>
    <row r="75" spans="5:6" ht="17.25">
      <c r="E75" s="7"/>
      <c r="F75" s="7"/>
    </row>
    <row r="76" spans="5:6" ht="17.25">
      <c r="E76" s="7"/>
      <c r="F76" s="7"/>
    </row>
    <row r="77" spans="5:6" ht="17.25">
      <c r="E77" s="7"/>
      <c r="F77" s="7"/>
    </row>
    <row r="78" spans="5:6" ht="17.25">
      <c r="E78" s="7"/>
      <c r="F78" s="7"/>
    </row>
    <row r="79" spans="5:6" ht="17.25">
      <c r="E79" s="7"/>
      <c r="F79" s="7"/>
    </row>
    <row r="80" spans="5:6" ht="17.25">
      <c r="E80" s="7"/>
      <c r="F80" s="7"/>
    </row>
    <row r="81" spans="5:6" ht="17.25">
      <c r="E81" s="7"/>
      <c r="F81" s="7"/>
    </row>
    <row r="82" spans="5:6" ht="17.25">
      <c r="E82" s="7"/>
      <c r="F82" s="7"/>
    </row>
    <row r="83" spans="5:6" ht="17.25">
      <c r="E83" s="7"/>
      <c r="F83" s="7"/>
    </row>
    <row r="84" spans="5:6" ht="17.25">
      <c r="E84" s="7"/>
      <c r="F84" s="7"/>
    </row>
    <row r="85" spans="5:6" ht="17.25">
      <c r="E85" s="7"/>
      <c r="F85" s="7"/>
    </row>
    <row r="86" spans="5:6" ht="17.25">
      <c r="E86" s="7"/>
      <c r="F86" s="7"/>
    </row>
    <row r="87" spans="5:6" ht="17.25">
      <c r="E87" s="7"/>
      <c r="F87" s="7"/>
    </row>
    <row r="88" spans="5:6" ht="17.25">
      <c r="E88" s="7"/>
      <c r="F88" s="7"/>
    </row>
    <row r="89" spans="5:6" ht="17.25">
      <c r="E89" s="7"/>
      <c r="F89" s="7"/>
    </row>
    <row r="90" spans="5:6" ht="17.25">
      <c r="E90" s="7"/>
      <c r="F90" s="7"/>
    </row>
    <row r="91" spans="5:6" ht="17.25">
      <c r="E91" s="7"/>
      <c r="F91" s="7"/>
    </row>
    <row r="92" spans="5:6" ht="17.25">
      <c r="E92" s="7"/>
      <c r="F92" s="7"/>
    </row>
    <row r="93" spans="5:6" ht="17.25">
      <c r="E93" s="7"/>
      <c r="F93" s="7"/>
    </row>
    <row r="94" spans="5:6" ht="17.25">
      <c r="E94" s="7"/>
      <c r="F94" s="7"/>
    </row>
    <row r="95" spans="5:6" ht="17.25">
      <c r="E95" s="7"/>
      <c r="F95" s="7"/>
    </row>
    <row r="96" spans="5:6" ht="17.25">
      <c r="E96" s="7"/>
      <c r="F96" s="7"/>
    </row>
    <row r="97" spans="5:6" ht="17.25">
      <c r="E97" s="7"/>
      <c r="F97" s="7"/>
    </row>
    <row r="98" spans="5:6" ht="17.25">
      <c r="E98" s="7"/>
      <c r="F98" s="7"/>
    </row>
    <row r="99" spans="5:6" ht="17.25">
      <c r="E99" s="7"/>
      <c r="F99" s="7"/>
    </row>
    <row r="100" spans="5:6" ht="17.25">
      <c r="E100" s="7"/>
      <c r="F100" s="7"/>
    </row>
    <row r="101" spans="5:6" ht="17.25">
      <c r="E101" s="7"/>
      <c r="F101" s="7"/>
    </row>
    <row r="102" spans="5:6" ht="17.25">
      <c r="E102" s="7"/>
      <c r="F102" s="7"/>
    </row>
    <row r="103" spans="5:6" ht="17.25">
      <c r="E103" s="7"/>
      <c r="F103" s="7"/>
    </row>
    <row r="104" spans="5:6" ht="17.25">
      <c r="E104" s="7"/>
      <c r="F104" s="7"/>
    </row>
    <row r="105" spans="5:6" ht="17.25">
      <c r="E105" s="7"/>
      <c r="F105" s="7"/>
    </row>
    <row r="106" spans="5:6" ht="17.25">
      <c r="E106" s="7"/>
      <c r="F106" s="7"/>
    </row>
    <row r="107" spans="5:6" ht="17.25">
      <c r="E107" s="7"/>
      <c r="F107" s="7"/>
    </row>
    <row r="108" spans="5:6" ht="17.25">
      <c r="E108" s="7"/>
      <c r="F108" s="7"/>
    </row>
    <row r="109" spans="5:6" ht="17.25">
      <c r="E109" s="7"/>
      <c r="F109" s="7"/>
    </row>
    <row r="110" spans="5:6" ht="17.25">
      <c r="E110" s="7"/>
      <c r="F110" s="7"/>
    </row>
    <row r="111" spans="5:6" ht="17.25">
      <c r="E111" s="7"/>
      <c r="F111" s="7"/>
    </row>
    <row r="112" spans="5:6" ht="17.25">
      <c r="E112" s="7"/>
      <c r="F112" s="7"/>
    </row>
    <row r="113" spans="5:6" ht="17.25">
      <c r="E113" s="7"/>
      <c r="F113" s="7"/>
    </row>
    <row r="114" spans="5:6" ht="17.25">
      <c r="E114" s="7"/>
      <c r="F114" s="7"/>
    </row>
    <row r="115" spans="5:6" ht="17.25">
      <c r="E115" s="7"/>
      <c r="F115" s="7"/>
    </row>
    <row r="116" spans="5:6" ht="17.25">
      <c r="E116" s="7"/>
      <c r="F116" s="7"/>
    </row>
    <row r="117" spans="5:6" ht="17.25">
      <c r="E117" s="7"/>
      <c r="F117" s="7"/>
    </row>
    <row r="118" spans="5:6" ht="17.25">
      <c r="E118" s="7"/>
      <c r="F118" s="7"/>
    </row>
    <row r="119" spans="5:6" ht="17.25">
      <c r="E119" s="7"/>
      <c r="F119" s="7"/>
    </row>
    <row r="120" spans="5:6" ht="17.25">
      <c r="E120" s="7"/>
      <c r="F120" s="7"/>
    </row>
    <row r="121" spans="5:6" ht="17.25">
      <c r="E121" s="7"/>
      <c r="F121" s="7"/>
    </row>
    <row r="122" spans="5:6" ht="17.25">
      <c r="E122" s="7"/>
      <c r="F122" s="7"/>
    </row>
    <row r="123" spans="5:6" ht="17.25">
      <c r="E123" s="7"/>
      <c r="F123" s="7"/>
    </row>
    <row r="124" spans="5:6" ht="17.25">
      <c r="E124" s="7"/>
      <c r="F124" s="7"/>
    </row>
    <row r="125" spans="5:6" ht="17.25">
      <c r="E125" s="7"/>
      <c r="F125" s="7"/>
    </row>
    <row r="126" spans="5:6" ht="17.25">
      <c r="E126" s="7"/>
      <c r="F126" s="7"/>
    </row>
    <row r="127" spans="5:6" ht="17.25">
      <c r="E127" s="7"/>
      <c r="F127" s="7"/>
    </row>
    <row r="128" spans="5:6" ht="17.25">
      <c r="E128" s="7"/>
      <c r="F128" s="7"/>
    </row>
    <row r="129" spans="5:6" ht="17.25">
      <c r="E129" s="7"/>
      <c r="F129" s="7"/>
    </row>
    <row r="130" spans="5:6" ht="17.25">
      <c r="E130" s="7"/>
      <c r="F130" s="7"/>
    </row>
    <row r="131" spans="5:6" ht="17.25">
      <c r="E131" s="7"/>
      <c r="F131" s="7"/>
    </row>
    <row r="132" spans="5:6" ht="17.25">
      <c r="E132" s="7"/>
      <c r="F132" s="7"/>
    </row>
    <row r="133" spans="5:6" ht="17.25">
      <c r="E133" s="7"/>
      <c r="F133" s="7"/>
    </row>
    <row r="134" spans="5:6" ht="17.25">
      <c r="E134" s="7"/>
      <c r="F134" s="7"/>
    </row>
    <row r="135" spans="5:6" ht="17.25">
      <c r="E135" s="7"/>
      <c r="F135" s="7"/>
    </row>
    <row r="136" spans="5:6" ht="17.25">
      <c r="E136" s="7"/>
      <c r="F136" s="7"/>
    </row>
    <row r="137" spans="5:6" ht="17.25">
      <c r="E137" s="7"/>
      <c r="F137" s="7"/>
    </row>
    <row r="138" spans="5:6" ht="17.25">
      <c r="E138" s="7"/>
      <c r="F138" s="7"/>
    </row>
    <row r="139" spans="5:6" ht="17.25">
      <c r="E139" s="7"/>
      <c r="F139" s="7"/>
    </row>
    <row r="140" spans="5:6" ht="17.25">
      <c r="E140" s="7"/>
      <c r="F140" s="7"/>
    </row>
    <row r="141" spans="5:6" ht="17.25">
      <c r="E141" s="7"/>
      <c r="F141" s="7"/>
    </row>
    <row r="142" spans="5:6" ht="17.25">
      <c r="E142" s="7"/>
      <c r="F142" s="7"/>
    </row>
    <row r="143" spans="5:6" ht="17.25">
      <c r="E143" s="7"/>
      <c r="F143" s="7"/>
    </row>
    <row r="144" spans="5:6" ht="17.25">
      <c r="E144" s="7"/>
      <c r="F144" s="7"/>
    </row>
    <row r="145" spans="5:6" ht="17.25">
      <c r="E145" s="7"/>
      <c r="F145" s="7"/>
    </row>
    <row r="146" spans="5:6" ht="17.25">
      <c r="E146" s="7"/>
      <c r="F146" s="7"/>
    </row>
    <row r="147" spans="5:6" ht="17.25">
      <c r="E147" s="7"/>
      <c r="F147" s="7"/>
    </row>
    <row r="148" spans="5:6" ht="17.25">
      <c r="E148" s="7"/>
      <c r="F148" s="7"/>
    </row>
    <row r="149" spans="5:6" ht="17.25">
      <c r="E149" s="7"/>
      <c r="F149" s="7"/>
    </row>
    <row r="150" spans="5:6" ht="17.25">
      <c r="E150" s="7"/>
      <c r="F150" s="7"/>
    </row>
    <row r="151" spans="5:6" ht="17.25">
      <c r="E151" s="7"/>
      <c r="F151" s="7"/>
    </row>
    <row r="152" spans="5:6" ht="17.25">
      <c r="E152" s="7"/>
      <c r="F152" s="7"/>
    </row>
    <row r="153" spans="5:6" ht="17.25">
      <c r="E153" s="7"/>
      <c r="F153" s="7"/>
    </row>
    <row r="154" spans="5:6" ht="17.25">
      <c r="E154" s="7"/>
      <c r="F154" s="7"/>
    </row>
    <row r="155" spans="5:6" ht="17.25">
      <c r="E155" s="7"/>
      <c r="F155" s="7"/>
    </row>
    <row r="156" spans="5:6" ht="17.25">
      <c r="E156" s="7"/>
      <c r="F156" s="7"/>
    </row>
    <row r="157" spans="5:6" ht="17.25">
      <c r="E157" s="7"/>
      <c r="F157" s="7"/>
    </row>
    <row r="158" spans="5:6" ht="17.25">
      <c r="E158" s="7"/>
      <c r="F158" s="7"/>
    </row>
    <row r="159" spans="5:6" ht="17.25">
      <c r="E159" s="7"/>
      <c r="F159" s="7"/>
    </row>
    <row r="160" spans="5:6" ht="17.25">
      <c r="E160" s="7"/>
      <c r="F160" s="7"/>
    </row>
    <row r="161" spans="5:6" ht="17.25">
      <c r="E161" s="7"/>
      <c r="F161" s="7"/>
    </row>
    <row r="162" spans="5:6" ht="17.25">
      <c r="E162" s="7"/>
      <c r="F162" s="7"/>
    </row>
    <row r="163" spans="5:6" ht="17.25">
      <c r="E163" s="7"/>
      <c r="F163" s="7"/>
    </row>
    <row r="164" spans="5:6" ht="17.25">
      <c r="E164" s="7"/>
      <c r="F164" s="7"/>
    </row>
    <row r="165" spans="5:6" ht="17.25">
      <c r="E165" s="7"/>
      <c r="F165" s="7"/>
    </row>
    <row r="166" spans="5:6" ht="17.25">
      <c r="E166" s="7"/>
      <c r="F166" s="7"/>
    </row>
    <row r="167" spans="5:6" ht="17.25">
      <c r="E167" s="7"/>
      <c r="F167" s="7"/>
    </row>
    <row r="168" spans="5:6" ht="17.25">
      <c r="E168" s="7"/>
      <c r="F168" s="7"/>
    </row>
    <row r="169" spans="5:6" ht="17.25">
      <c r="E169" s="7"/>
      <c r="F169" s="7"/>
    </row>
    <row r="170" spans="5:6" ht="17.25">
      <c r="E170" s="7"/>
      <c r="F170" s="7"/>
    </row>
    <row r="171" spans="5:6" ht="17.25">
      <c r="E171" s="7"/>
      <c r="F171" s="7"/>
    </row>
    <row r="172" spans="5:6" ht="17.25">
      <c r="E172" s="7"/>
      <c r="F172" s="7"/>
    </row>
    <row r="173" spans="5:6" ht="17.25">
      <c r="E173" s="7"/>
      <c r="F173" s="7"/>
    </row>
    <row r="174" spans="5:6" ht="17.25">
      <c r="E174" s="7"/>
      <c r="F174" s="7"/>
    </row>
    <row r="175" spans="5:6" ht="17.25">
      <c r="E175" s="7"/>
      <c r="F175" s="7"/>
    </row>
    <row r="176" spans="5:6" ht="17.25">
      <c r="E176" s="7"/>
      <c r="F176" s="7"/>
    </row>
    <row r="177" spans="5:6" ht="17.25">
      <c r="E177" s="7"/>
      <c r="F177" s="7"/>
    </row>
    <row r="178" spans="5:6" ht="17.25">
      <c r="E178" s="7"/>
      <c r="F178" s="7"/>
    </row>
    <row r="179" spans="5:6" ht="17.25">
      <c r="E179" s="7"/>
      <c r="F179" s="7"/>
    </row>
    <row r="180" spans="5:6" ht="17.25">
      <c r="E180" s="7"/>
      <c r="F180" s="7"/>
    </row>
    <row r="181" spans="5:6" ht="17.25">
      <c r="E181" s="7"/>
      <c r="F181" s="7"/>
    </row>
    <row r="182" spans="5:6" ht="17.25">
      <c r="E182" s="7"/>
      <c r="F182" s="7"/>
    </row>
    <row r="183" spans="5:6" ht="17.25">
      <c r="E183" s="7"/>
      <c r="F183" s="7"/>
    </row>
    <row r="184" spans="5:6" ht="17.25">
      <c r="E184" s="7"/>
      <c r="F184" s="7"/>
    </row>
    <row r="185" spans="5:6" ht="17.25">
      <c r="E185" s="7"/>
      <c r="F185" s="7"/>
    </row>
    <row r="186" spans="5:6" ht="17.25">
      <c r="E186" s="7"/>
      <c r="F186" s="7"/>
    </row>
    <row r="187" spans="5:6" ht="17.25">
      <c r="E187" s="7"/>
      <c r="F187" s="7"/>
    </row>
    <row r="188" spans="5:6" ht="17.25">
      <c r="E188" s="7"/>
      <c r="F188" s="7"/>
    </row>
    <row r="189" spans="5:6" ht="17.25">
      <c r="E189" s="7"/>
      <c r="F189" s="7"/>
    </row>
    <row r="190" spans="5:6" ht="17.25">
      <c r="E190" s="7"/>
      <c r="F190" s="7"/>
    </row>
    <row r="191" spans="5:6" ht="17.25">
      <c r="E191" s="7"/>
      <c r="F191" s="7"/>
    </row>
    <row r="192" spans="5:6" ht="17.25">
      <c r="E192" s="7"/>
      <c r="F192" s="7"/>
    </row>
    <row r="193" spans="5:6" ht="17.25">
      <c r="E193" s="7"/>
      <c r="F193" s="7"/>
    </row>
    <row r="194" spans="5:6" ht="17.25">
      <c r="E194" s="7"/>
      <c r="F194" s="7"/>
    </row>
    <row r="195" spans="5:6" ht="17.25">
      <c r="E195" s="7"/>
      <c r="F195" s="7"/>
    </row>
    <row r="196" spans="5:6" ht="17.25">
      <c r="E196" s="7"/>
      <c r="F196" s="7"/>
    </row>
    <row r="197" spans="5:6" ht="17.25">
      <c r="E197" s="7"/>
      <c r="F197" s="7"/>
    </row>
    <row r="198" spans="5:6" ht="17.25">
      <c r="E198" s="7"/>
      <c r="F198" s="7"/>
    </row>
    <row r="199" spans="5:6" ht="17.25">
      <c r="E199" s="7"/>
      <c r="F199" s="7"/>
    </row>
    <row r="200" spans="5:6" ht="17.25">
      <c r="E200" s="7"/>
      <c r="F200" s="7"/>
    </row>
    <row r="201" spans="5:6" ht="17.25">
      <c r="E201" s="7"/>
      <c r="F201" s="7"/>
    </row>
    <row r="202" spans="5:6" ht="17.25">
      <c r="E202" s="7"/>
      <c r="F202" s="7"/>
    </row>
    <row r="203" spans="5:6" ht="17.25">
      <c r="E203" s="7"/>
      <c r="F203" s="7"/>
    </row>
    <row r="204" spans="5:6" ht="17.25">
      <c r="E204" s="7"/>
      <c r="F204" s="7"/>
    </row>
    <row r="205" spans="5:6" ht="17.25">
      <c r="E205" s="7"/>
      <c r="F205" s="7"/>
    </row>
    <row r="206" spans="5:6" ht="17.25">
      <c r="E206" s="7"/>
      <c r="F206" s="7"/>
    </row>
    <row r="207" spans="5:6" ht="17.25">
      <c r="E207" s="7"/>
      <c r="F207" s="7"/>
    </row>
    <row r="208" spans="5:6" ht="17.25">
      <c r="E208" s="7"/>
      <c r="F208" s="7"/>
    </row>
    <row r="209" spans="5:6" ht="17.25">
      <c r="E209" s="7"/>
      <c r="F209" s="7"/>
    </row>
    <row r="210" spans="5:6" ht="17.25">
      <c r="E210" s="7"/>
      <c r="F210" s="7"/>
    </row>
    <row r="211" spans="5:6" ht="17.25">
      <c r="E211" s="7"/>
      <c r="F211" s="7"/>
    </row>
    <row r="212" spans="5:6" ht="17.25">
      <c r="E212" s="7"/>
      <c r="F212" s="7"/>
    </row>
    <row r="213" spans="5:6" ht="17.25">
      <c r="E213" s="7"/>
      <c r="F213" s="7"/>
    </row>
    <row r="214" spans="5:6" ht="17.25">
      <c r="E214" s="7"/>
      <c r="F214" s="7"/>
    </row>
    <row r="215" spans="5:6" ht="17.25">
      <c r="E215" s="7"/>
      <c r="F215" s="7"/>
    </row>
    <row r="216" spans="5:6" ht="17.25">
      <c r="E216" s="7"/>
      <c r="F216" s="7"/>
    </row>
    <row r="217" spans="5:6" ht="17.25">
      <c r="E217" s="7"/>
      <c r="F217" s="7"/>
    </row>
    <row r="218" spans="5:6" ht="17.25">
      <c r="E218" s="7"/>
      <c r="F218" s="7"/>
    </row>
    <row r="219" spans="5:6" ht="17.25">
      <c r="E219" s="7"/>
      <c r="F219" s="7"/>
    </row>
    <row r="220" spans="5:6" ht="17.25">
      <c r="E220" s="7"/>
      <c r="F220" s="7"/>
    </row>
    <row r="221" spans="5:6" ht="17.25">
      <c r="E221" s="7"/>
      <c r="F221" s="7"/>
    </row>
    <row r="222" spans="5:6" ht="17.25">
      <c r="E222" s="7"/>
      <c r="F222" s="7"/>
    </row>
    <row r="223" spans="5:6" ht="17.25">
      <c r="E223" s="7"/>
      <c r="F223" s="7"/>
    </row>
    <row r="224" spans="5:6" ht="17.25">
      <c r="E224" s="7"/>
      <c r="F224" s="7"/>
    </row>
    <row r="225" spans="5:6" ht="17.25">
      <c r="E225" s="7"/>
      <c r="F225" s="7"/>
    </row>
    <row r="226" spans="5:6" ht="17.25">
      <c r="E226" s="7"/>
      <c r="F226" s="7"/>
    </row>
    <row r="227" spans="5:6" ht="17.25">
      <c r="E227" s="7"/>
      <c r="F227" s="7"/>
    </row>
    <row r="228" spans="5:6" ht="17.25">
      <c r="E228" s="7"/>
      <c r="F228" s="7"/>
    </row>
    <row r="229" spans="5:6" ht="17.25">
      <c r="E229" s="7"/>
      <c r="F229" s="7"/>
    </row>
    <row r="230" spans="5:6" ht="17.25">
      <c r="E230" s="7"/>
      <c r="F230" s="7"/>
    </row>
    <row r="231" spans="5:6" ht="17.25">
      <c r="E231" s="7"/>
      <c r="F231" s="7"/>
    </row>
    <row r="232" spans="5:6" ht="17.25">
      <c r="E232" s="7"/>
      <c r="F232" s="7"/>
    </row>
    <row r="233" spans="5:6" ht="17.25">
      <c r="E233" s="7"/>
      <c r="F233" s="7"/>
    </row>
    <row r="234" spans="5:6" ht="17.25">
      <c r="E234" s="7"/>
      <c r="F234" s="7"/>
    </row>
    <row r="235" spans="5:6" ht="17.25">
      <c r="E235" s="7"/>
      <c r="F235" s="7"/>
    </row>
    <row r="236" spans="5:6" ht="17.25">
      <c r="E236" s="7"/>
      <c r="F236" s="7"/>
    </row>
    <row r="237" spans="5:6" ht="17.25">
      <c r="E237" s="7"/>
      <c r="F237" s="7"/>
    </row>
    <row r="238" spans="5:6" ht="17.25">
      <c r="E238" s="7"/>
      <c r="F238" s="7"/>
    </row>
    <row r="239" spans="5:6" ht="17.25">
      <c r="E239" s="7"/>
      <c r="F239" s="7"/>
    </row>
    <row r="240" spans="5:6" ht="17.25">
      <c r="E240" s="7"/>
      <c r="F240" s="7"/>
    </row>
    <row r="241" spans="5:6" ht="17.25">
      <c r="E241" s="7"/>
      <c r="F241" s="7"/>
    </row>
    <row r="242" spans="5:6" ht="17.25">
      <c r="E242" s="7"/>
      <c r="F242" s="7"/>
    </row>
    <row r="243" spans="5:6" ht="17.25">
      <c r="E243" s="7"/>
      <c r="F243" s="7"/>
    </row>
    <row r="244" spans="5:6" ht="17.25">
      <c r="E244" s="7"/>
      <c r="F244" s="7"/>
    </row>
    <row r="245" spans="5:6" ht="17.25">
      <c r="E245" s="7"/>
      <c r="F245" s="7"/>
    </row>
    <row r="246" spans="5:6" ht="17.25">
      <c r="E246" s="7"/>
      <c r="F246" s="7"/>
    </row>
    <row r="247" spans="5:6" ht="17.25">
      <c r="E247" s="7"/>
      <c r="F247" s="7"/>
    </row>
    <row r="248" spans="5:6" ht="17.25">
      <c r="E248" s="7"/>
      <c r="F248" s="7"/>
    </row>
    <row r="249" spans="5:6" ht="17.25">
      <c r="E249" s="7"/>
      <c r="F249" s="7"/>
    </row>
    <row r="250" spans="5:6" ht="17.25">
      <c r="E250" s="7"/>
      <c r="F250" s="7"/>
    </row>
    <row r="251" spans="5:6" ht="17.25">
      <c r="E251" s="7"/>
      <c r="F251" s="7"/>
    </row>
    <row r="252" spans="5:6" ht="17.25">
      <c r="E252" s="7"/>
      <c r="F252" s="7"/>
    </row>
    <row r="253" spans="5:6" ht="17.25">
      <c r="E253" s="7"/>
      <c r="F253" s="7"/>
    </row>
    <row r="254" spans="5:6" ht="17.25">
      <c r="E254" s="7"/>
      <c r="F254" s="7"/>
    </row>
    <row r="255" spans="5:6" ht="17.25">
      <c r="E255" s="7"/>
      <c r="F255" s="7"/>
    </row>
    <row r="256" spans="5:6" ht="17.25">
      <c r="E256" s="7"/>
      <c r="F256" s="7"/>
    </row>
    <row r="257" spans="5:6" ht="17.25">
      <c r="E257" s="7"/>
      <c r="F257" s="7"/>
    </row>
    <row r="258" spans="5:6" ht="17.25">
      <c r="E258" s="7"/>
      <c r="F258" s="7"/>
    </row>
    <row r="259" spans="5:6" ht="17.25">
      <c r="E259" s="7"/>
      <c r="F259" s="7"/>
    </row>
    <row r="260" spans="5:6" ht="17.25">
      <c r="E260" s="7"/>
      <c r="F260" s="7"/>
    </row>
    <row r="261" spans="5:6" ht="17.25">
      <c r="E261" s="7"/>
      <c r="F261" s="7"/>
    </row>
    <row r="262" spans="5:6" ht="17.25">
      <c r="E262" s="7"/>
      <c r="F262" s="7"/>
    </row>
    <row r="263" spans="5:6" ht="17.25">
      <c r="E263" s="7"/>
      <c r="F263" s="7"/>
    </row>
    <row r="264" spans="5:6" ht="17.25">
      <c r="E264" s="7"/>
      <c r="F264" s="7"/>
    </row>
    <row r="265" spans="5:6" ht="17.25">
      <c r="E265" s="7"/>
      <c r="F265" s="7"/>
    </row>
    <row r="266" spans="5:6" ht="17.25">
      <c r="E266" s="7"/>
      <c r="F266" s="7"/>
    </row>
    <row r="267" spans="5:6" ht="17.25">
      <c r="E267" s="7"/>
      <c r="F267" s="7"/>
    </row>
    <row r="268" spans="5:6" ht="17.25">
      <c r="E268" s="7"/>
      <c r="F268" s="7"/>
    </row>
    <row r="269" spans="5:6" ht="17.25">
      <c r="E269" s="7"/>
      <c r="F269" s="7"/>
    </row>
    <row r="270" spans="5:6" ht="17.25">
      <c r="E270" s="7"/>
      <c r="F270" s="7"/>
    </row>
    <row r="271" spans="5:6" ht="17.25">
      <c r="E271" s="7"/>
      <c r="F271" s="7"/>
    </row>
    <row r="272" spans="5:6" ht="17.25">
      <c r="E272" s="7"/>
      <c r="F272" s="7"/>
    </row>
    <row r="273" spans="5:6" ht="17.25">
      <c r="E273" s="7"/>
      <c r="F273" s="7"/>
    </row>
    <row r="274" spans="5:6" ht="17.25">
      <c r="E274" s="7"/>
      <c r="F274" s="7"/>
    </row>
    <row r="275" spans="5:6" ht="17.25">
      <c r="E275" s="7"/>
      <c r="F275" s="7"/>
    </row>
    <row r="276" spans="5:6" ht="17.25">
      <c r="E276" s="7"/>
      <c r="F276" s="7"/>
    </row>
    <row r="277" spans="5:6" ht="17.25">
      <c r="E277" s="7"/>
      <c r="F277" s="7"/>
    </row>
    <row r="278" spans="5:6" ht="17.25">
      <c r="E278" s="7"/>
      <c r="F278" s="7"/>
    </row>
    <row r="279" spans="5:6" ht="17.25">
      <c r="E279" s="7"/>
      <c r="F279" s="7"/>
    </row>
    <row r="280" spans="5:6" ht="17.25">
      <c r="E280" s="7"/>
      <c r="F280" s="7"/>
    </row>
    <row r="281" spans="5:6" ht="17.25">
      <c r="E281" s="7"/>
      <c r="F281" s="7"/>
    </row>
    <row r="282" spans="5:6" ht="17.25">
      <c r="E282" s="7"/>
      <c r="F282" s="7"/>
    </row>
    <row r="283" spans="5:6" ht="17.25">
      <c r="E283" s="7"/>
      <c r="F283" s="7"/>
    </row>
    <row r="284" spans="5:6" ht="17.25">
      <c r="E284" s="7"/>
      <c r="F284" s="7"/>
    </row>
    <row r="285" spans="5:6" ht="17.25">
      <c r="E285" s="7"/>
      <c r="F285" s="7"/>
    </row>
    <row r="286" spans="5:6" ht="17.25">
      <c r="E286" s="7"/>
      <c r="F286" s="7"/>
    </row>
    <row r="287" spans="5:6" ht="17.25">
      <c r="E287" s="7"/>
      <c r="F287" s="7"/>
    </row>
    <row r="288" spans="5:6" ht="17.25">
      <c r="E288" s="7"/>
      <c r="F288" s="7"/>
    </row>
    <row r="289" spans="5:6" ht="17.25">
      <c r="E289" s="7"/>
      <c r="F289" s="7"/>
    </row>
    <row r="290" spans="5:6" ht="17.25">
      <c r="E290" s="7"/>
      <c r="F290" s="7"/>
    </row>
    <row r="291" spans="5:6" ht="17.25">
      <c r="E291" s="7"/>
      <c r="F291" s="7"/>
    </row>
    <row r="292" spans="5:6" ht="17.25">
      <c r="E292" s="7"/>
      <c r="F292" s="7"/>
    </row>
    <row r="293" spans="5:6" ht="17.25">
      <c r="E293" s="7"/>
      <c r="F293" s="7"/>
    </row>
    <row r="294" spans="5:6" ht="17.25">
      <c r="E294" s="7"/>
      <c r="F294" s="7"/>
    </row>
    <row r="295" spans="5:6" ht="17.25">
      <c r="E295" s="7"/>
      <c r="F295" s="7"/>
    </row>
    <row r="296" spans="5:6" ht="17.25">
      <c r="E296" s="7"/>
      <c r="F296" s="7"/>
    </row>
    <row r="297" spans="5:6" ht="17.25">
      <c r="E297" s="7"/>
      <c r="F297" s="7"/>
    </row>
    <row r="298" spans="5:6" ht="17.25">
      <c r="E298" s="7"/>
      <c r="F298" s="7"/>
    </row>
    <row r="299" spans="5:6" ht="17.25">
      <c r="E299" s="7"/>
      <c r="F299" s="7"/>
    </row>
    <row r="300" spans="5:6" ht="17.25">
      <c r="E300" s="7"/>
      <c r="F300" s="7"/>
    </row>
    <row r="301" spans="5:6" ht="17.25">
      <c r="E301" s="7"/>
      <c r="F301" s="7"/>
    </row>
    <row r="302" spans="5:6" ht="17.25">
      <c r="E302" s="7"/>
      <c r="F302" s="7"/>
    </row>
    <row r="303" spans="5:6" ht="17.25">
      <c r="E303" s="7"/>
      <c r="F303" s="7"/>
    </row>
    <row r="304" spans="5:6" ht="17.25">
      <c r="E304" s="7"/>
      <c r="F304" s="7"/>
    </row>
    <row r="305" spans="5:6" ht="17.25">
      <c r="E305" s="7"/>
      <c r="F305" s="7"/>
    </row>
    <row r="306" spans="5:6" ht="17.25">
      <c r="E306" s="7"/>
      <c r="F306" s="7"/>
    </row>
    <row r="307" spans="5:6" ht="17.25">
      <c r="E307" s="7"/>
      <c r="F307" s="7"/>
    </row>
    <row r="308" spans="5:6" ht="17.25">
      <c r="E308" s="7"/>
      <c r="F308" s="7"/>
    </row>
    <row r="309" spans="5:6" ht="17.25">
      <c r="E309" s="7"/>
      <c r="F309" s="7"/>
    </row>
    <row r="310" spans="5:6" ht="17.25">
      <c r="E310" s="7"/>
      <c r="F310" s="7"/>
    </row>
    <row r="311" spans="5:6" ht="17.25">
      <c r="E311" s="7"/>
      <c r="F311" s="7"/>
    </row>
    <row r="312" spans="5:6" ht="17.25">
      <c r="E312" s="7"/>
      <c r="F312" s="7"/>
    </row>
    <row r="313" spans="5:6" ht="17.25">
      <c r="E313" s="7"/>
      <c r="F313" s="7"/>
    </row>
    <row r="314" spans="5:6" ht="17.25">
      <c r="E314" s="7"/>
      <c r="F314" s="7"/>
    </row>
    <row r="315" spans="5:6" ht="17.25">
      <c r="E315" s="7"/>
      <c r="F315" s="7"/>
    </row>
    <row r="316" spans="5:6" ht="17.25">
      <c r="E316" s="7"/>
      <c r="F316" s="7"/>
    </row>
    <row r="317" spans="5:6" ht="17.25">
      <c r="E317" s="7"/>
      <c r="F317" s="7"/>
    </row>
    <row r="318" spans="5:6" ht="17.25">
      <c r="E318" s="7"/>
      <c r="F318" s="7"/>
    </row>
    <row r="319" spans="5:6" ht="17.25">
      <c r="E319" s="7"/>
      <c r="F319" s="7"/>
    </row>
    <row r="320" spans="5:6" ht="17.25">
      <c r="E320" s="7"/>
      <c r="F320" s="7"/>
    </row>
    <row r="321" spans="5:6" ht="17.25">
      <c r="E321" s="7"/>
      <c r="F321" s="7"/>
    </row>
    <row r="322" spans="5:6" ht="17.25">
      <c r="E322" s="7"/>
      <c r="F322" s="7"/>
    </row>
    <row r="323" spans="5:6" ht="17.25">
      <c r="E323" s="7"/>
      <c r="F323" s="7"/>
    </row>
    <row r="324" spans="5:6" ht="17.25">
      <c r="E324" s="7"/>
      <c r="F324" s="7"/>
    </row>
    <row r="325" spans="5:6" ht="17.25">
      <c r="E325" s="7"/>
      <c r="F325" s="7"/>
    </row>
    <row r="326" spans="5:6" ht="17.25">
      <c r="E326" s="7"/>
      <c r="F326" s="7"/>
    </row>
    <row r="327" spans="5:6" ht="17.25">
      <c r="E327" s="7"/>
      <c r="F327" s="7"/>
    </row>
    <row r="328" spans="5:6" ht="17.25">
      <c r="E328" s="7"/>
      <c r="F328" s="7"/>
    </row>
    <row r="329" spans="5:6" ht="17.25">
      <c r="E329" s="7"/>
      <c r="F329" s="7"/>
    </row>
    <row r="330" spans="5:6" ht="17.25">
      <c r="E330" s="7"/>
      <c r="F330" s="7"/>
    </row>
    <row r="331" spans="5:6" ht="17.25">
      <c r="E331" s="7"/>
      <c r="F331" s="7"/>
    </row>
    <row r="332" spans="5:6" ht="17.25">
      <c r="E332" s="7"/>
      <c r="F332" s="7"/>
    </row>
    <row r="333" spans="5:6" ht="17.25">
      <c r="E333" s="7"/>
      <c r="F333" s="7"/>
    </row>
    <row r="334" spans="5:6" ht="17.25">
      <c r="E334" s="7"/>
      <c r="F334" s="7"/>
    </row>
    <row r="335" spans="5:6" ht="17.25">
      <c r="E335" s="7"/>
      <c r="F335" s="7"/>
    </row>
    <row r="336" spans="5:6" ht="17.25">
      <c r="E336" s="7"/>
      <c r="F336" s="7"/>
    </row>
    <row r="337" spans="5:6" ht="17.25">
      <c r="E337" s="7"/>
      <c r="F337" s="7"/>
    </row>
    <row r="338" spans="5:6" ht="17.25">
      <c r="E338" s="7"/>
      <c r="F338" s="7"/>
    </row>
    <row r="339" spans="5:6" ht="17.25">
      <c r="E339" s="7"/>
      <c r="F339" s="7"/>
    </row>
    <row r="340" spans="5:6" ht="17.25">
      <c r="E340" s="7"/>
      <c r="F340" s="7"/>
    </row>
    <row r="341" spans="5:6" ht="17.25">
      <c r="E341" s="7"/>
      <c r="F341" s="7"/>
    </row>
    <row r="342" spans="5:6" ht="17.25">
      <c r="E342" s="7"/>
      <c r="F342" s="7"/>
    </row>
    <row r="343" spans="5:6" ht="17.25">
      <c r="E343" s="7"/>
      <c r="F343" s="7"/>
    </row>
    <row r="344" spans="5:6" ht="17.25">
      <c r="E344" s="7"/>
      <c r="F344" s="7"/>
    </row>
    <row r="345" spans="5:6" ht="17.25">
      <c r="E345" s="7"/>
      <c r="F345" s="7"/>
    </row>
    <row r="346" spans="5:6" ht="17.25">
      <c r="E346" s="7"/>
      <c r="F346" s="7"/>
    </row>
    <row r="347" spans="5:6" ht="17.25">
      <c r="E347" s="7"/>
      <c r="F347" s="7"/>
    </row>
    <row r="348" spans="5:6" ht="17.25">
      <c r="E348" s="7"/>
      <c r="F348" s="7"/>
    </row>
    <row r="349" spans="5:6" ht="17.25">
      <c r="E349" s="7"/>
      <c r="F349" s="7"/>
    </row>
    <row r="350" spans="5:6" ht="17.25">
      <c r="E350" s="7"/>
      <c r="F350" s="7"/>
    </row>
    <row r="351" spans="5:6" ht="17.25">
      <c r="E351" s="7"/>
      <c r="F351" s="7"/>
    </row>
    <row r="352" spans="5:6" ht="17.25">
      <c r="E352" s="7"/>
      <c r="F352" s="7"/>
    </row>
    <row r="353" spans="5:6" ht="17.25">
      <c r="E353" s="7"/>
      <c r="F353" s="7"/>
    </row>
    <row r="354" spans="5:6" ht="17.25">
      <c r="E354" s="7"/>
      <c r="F354" s="7"/>
    </row>
    <row r="355" spans="5:6" ht="17.25">
      <c r="E355" s="7"/>
      <c r="F355" s="7"/>
    </row>
    <row r="356" spans="5:6" ht="17.25">
      <c r="E356" s="7"/>
      <c r="F356" s="7"/>
    </row>
    <row r="357" spans="5:6" ht="17.25">
      <c r="E357" s="7"/>
      <c r="F357" s="7"/>
    </row>
    <row r="358" spans="5:6" ht="17.25">
      <c r="E358" s="7"/>
      <c r="F358" s="7"/>
    </row>
    <row r="359" spans="5:6" ht="17.25">
      <c r="E359" s="7"/>
      <c r="F359" s="7"/>
    </row>
    <row r="360" spans="5:6" ht="17.25">
      <c r="E360" s="7"/>
      <c r="F360" s="7"/>
    </row>
    <row r="361" spans="5:6" ht="17.25">
      <c r="E361" s="7"/>
      <c r="F361" s="7"/>
    </row>
    <row r="362" spans="5:6" ht="17.25">
      <c r="E362" s="7"/>
      <c r="F362" s="7"/>
    </row>
    <row r="363" spans="5:6" ht="17.25">
      <c r="E363" s="7"/>
      <c r="F363" s="7"/>
    </row>
    <row r="364" spans="5:6" ht="17.25">
      <c r="E364" s="7"/>
      <c r="F364" s="7"/>
    </row>
    <row r="365" spans="5:6" ht="17.25">
      <c r="E365" s="7"/>
      <c r="F365" s="7"/>
    </row>
    <row r="366" spans="5:6" ht="17.25">
      <c r="E366" s="7"/>
      <c r="F366" s="7"/>
    </row>
    <row r="367" spans="5:6" ht="17.25">
      <c r="E367" s="7"/>
      <c r="F367" s="7"/>
    </row>
    <row r="368" spans="5:6" ht="17.25">
      <c r="E368" s="7"/>
      <c r="F368" s="7"/>
    </row>
    <row r="369" spans="5:6" ht="17.25">
      <c r="E369" s="7"/>
      <c r="F369" s="7"/>
    </row>
    <row r="370" spans="5:6" ht="17.25">
      <c r="E370" s="7"/>
      <c r="F370" s="7"/>
    </row>
    <row r="371" spans="5:6" ht="17.25">
      <c r="E371" s="7"/>
      <c r="F371" s="7"/>
    </row>
    <row r="372" spans="5:6" ht="17.25">
      <c r="E372" s="7"/>
      <c r="F372" s="7"/>
    </row>
    <row r="373" spans="5:6" ht="17.25">
      <c r="E373" s="7"/>
      <c r="F373" s="7"/>
    </row>
    <row r="374" spans="5:6" ht="17.25">
      <c r="E374" s="7"/>
      <c r="F374" s="7"/>
    </row>
    <row r="375" spans="5:6" ht="17.25">
      <c r="E375" s="7"/>
      <c r="F375" s="7"/>
    </row>
    <row r="376" spans="5:6" ht="17.25">
      <c r="E376" s="7"/>
      <c r="F376" s="7"/>
    </row>
    <row r="377" spans="5:6" ht="17.25">
      <c r="E377" s="7"/>
      <c r="F377" s="7"/>
    </row>
    <row r="378" spans="5:6" ht="17.25">
      <c r="E378" s="7"/>
      <c r="F378" s="7"/>
    </row>
    <row r="379" spans="5:6" ht="17.25">
      <c r="E379" s="7"/>
      <c r="F379" s="7"/>
    </row>
    <row r="380" spans="5:6" ht="17.25">
      <c r="E380" s="7"/>
      <c r="F380" s="7"/>
    </row>
    <row r="381" spans="5:6" ht="17.25">
      <c r="E381" s="7"/>
      <c r="F381" s="7"/>
    </row>
    <row r="382" spans="5:6" ht="17.25">
      <c r="E382" s="7"/>
      <c r="F382" s="7"/>
    </row>
    <row r="383" spans="5:6" ht="17.25">
      <c r="E383" s="7"/>
      <c r="F383" s="7"/>
    </row>
    <row r="384" spans="5:6" ht="17.25">
      <c r="E384" s="7"/>
      <c r="F384" s="7"/>
    </row>
    <row r="385" spans="5:6" ht="17.25">
      <c r="E385" s="7"/>
      <c r="F385" s="7"/>
    </row>
    <row r="386" spans="5:6" ht="17.25">
      <c r="E386" s="7"/>
      <c r="F386" s="7"/>
    </row>
    <row r="387" spans="5:6" ht="17.25">
      <c r="E387" s="7"/>
      <c r="F387" s="7"/>
    </row>
    <row r="388" spans="5:6" ht="17.25">
      <c r="E388" s="7"/>
      <c r="F388" s="7"/>
    </row>
    <row r="389" spans="5:6" ht="17.25">
      <c r="E389" s="7"/>
      <c r="F389" s="7"/>
    </row>
    <row r="390" spans="5:6" ht="17.25">
      <c r="E390" s="7"/>
      <c r="F390" s="7"/>
    </row>
    <row r="391" spans="5:6" ht="17.25">
      <c r="E391" s="7"/>
      <c r="F391" s="7"/>
    </row>
    <row r="392" spans="5:6" ht="17.25">
      <c r="E392" s="7"/>
      <c r="F392" s="7"/>
    </row>
    <row r="393" spans="5:6" ht="17.25">
      <c r="E393" s="7"/>
      <c r="F393" s="7"/>
    </row>
    <row r="394" spans="5:6" ht="17.25">
      <c r="E394" s="7"/>
      <c r="F394" s="7"/>
    </row>
    <row r="395" spans="5:6" ht="17.25">
      <c r="E395" s="7"/>
      <c r="F395" s="7"/>
    </row>
    <row r="396" spans="5:6" ht="17.25">
      <c r="E396" s="7"/>
      <c r="F396" s="7"/>
    </row>
    <row r="397" spans="5:6" ht="17.25">
      <c r="E397" s="7"/>
      <c r="F397" s="7"/>
    </row>
    <row r="398" spans="5:6" ht="17.25">
      <c r="E398" s="7"/>
      <c r="F398" s="7"/>
    </row>
    <row r="399" spans="5:6" ht="17.25">
      <c r="E399" s="7"/>
      <c r="F399" s="7"/>
    </row>
    <row r="400" spans="5:6" ht="17.25">
      <c r="E400" s="7"/>
      <c r="F400" s="7"/>
    </row>
    <row r="401" spans="5:6" ht="17.25">
      <c r="E401" s="7"/>
      <c r="F401" s="7"/>
    </row>
    <row r="402" spans="5:6" ht="17.25">
      <c r="E402" s="7"/>
      <c r="F402" s="7"/>
    </row>
    <row r="403" spans="5:6" ht="17.25">
      <c r="E403" s="7"/>
      <c r="F403" s="7"/>
    </row>
    <row r="404" spans="5:6" ht="17.25">
      <c r="E404" s="7"/>
      <c r="F404" s="7"/>
    </row>
    <row r="405" spans="5:6" ht="17.25">
      <c r="E405" s="7"/>
      <c r="F405" s="7"/>
    </row>
    <row r="406" spans="5:6" ht="17.25">
      <c r="E406" s="7"/>
      <c r="F406" s="7"/>
    </row>
    <row r="407" spans="5:6" ht="17.25">
      <c r="E407" s="7"/>
      <c r="F407" s="7"/>
    </row>
    <row r="408" spans="5:6" ht="17.25">
      <c r="E408" s="7"/>
      <c r="F408" s="7"/>
    </row>
    <row r="409" spans="5:6" ht="17.25">
      <c r="E409" s="7"/>
      <c r="F409" s="7"/>
    </row>
    <row r="410" spans="5:6" ht="17.25">
      <c r="E410" s="7"/>
      <c r="F410" s="7"/>
    </row>
    <row r="411" spans="5:6" ht="17.25">
      <c r="E411" s="7"/>
      <c r="F411" s="7"/>
    </row>
    <row r="412" spans="5:6" ht="17.25">
      <c r="E412" s="7"/>
      <c r="F412" s="7"/>
    </row>
    <row r="413" spans="5:6" ht="17.25">
      <c r="E413" s="7"/>
      <c r="F413" s="7"/>
    </row>
    <row r="414" spans="5:6" ht="17.25">
      <c r="E414" s="7"/>
      <c r="F414" s="7"/>
    </row>
    <row r="415" spans="5:6" ht="17.25">
      <c r="E415" s="7"/>
      <c r="F415" s="7"/>
    </row>
    <row r="416" spans="5:6" ht="17.25">
      <c r="E416" s="7"/>
      <c r="F416" s="7"/>
    </row>
    <row r="417" spans="5:6" ht="17.25">
      <c r="E417" s="7"/>
      <c r="F417" s="7"/>
    </row>
    <row r="418" spans="5:6" ht="17.25">
      <c r="E418" s="7"/>
      <c r="F418" s="7"/>
    </row>
    <row r="419" spans="5:6" ht="17.25">
      <c r="E419" s="7"/>
      <c r="F419" s="7"/>
    </row>
    <row r="420" spans="5:6" ht="17.25">
      <c r="E420" s="7"/>
      <c r="F420" s="7"/>
    </row>
    <row r="421" spans="5:6" ht="17.25">
      <c r="E421" s="7"/>
      <c r="F421" s="7"/>
    </row>
    <row r="422" spans="5:6" ht="17.25">
      <c r="E422" s="7"/>
      <c r="F422" s="7"/>
    </row>
    <row r="423" spans="5:6" ht="17.25">
      <c r="E423" s="7"/>
      <c r="F423" s="7"/>
    </row>
    <row r="424" spans="5:6" ht="17.25">
      <c r="E424" s="7"/>
      <c r="F424" s="7"/>
    </row>
    <row r="425" spans="5:6" ht="17.25">
      <c r="E425" s="7"/>
      <c r="F425" s="7"/>
    </row>
    <row r="426" spans="5:6" ht="17.25">
      <c r="E426" s="7"/>
      <c r="F426" s="7"/>
    </row>
    <row r="427" spans="5:6" ht="17.25">
      <c r="E427" s="7"/>
      <c r="F427" s="7"/>
    </row>
    <row r="428" spans="5:6" ht="17.25">
      <c r="E428" s="7"/>
      <c r="F428" s="7"/>
    </row>
    <row r="429" spans="5:6" ht="17.25">
      <c r="E429" s="7"/>
      <c r="F429" s="7"/>
    </row>
    <row r="430" spans="5:6" ht="17.25">
      <c r="E430" s="7"/>
      <c r="F430" s="7"/>
    </row>
    <row r="431" spans="5:6" ht="17.25">
      <c r="E431" s="7"/>
      <c r="F431" s="7"/>
    </row>
    <row r="432" spans="5:6" ht="17.25">
      <c r="E432" s="7"/>
      <c r="F432" s="7"/>
    </row>
    <row r="433" spans="5:6" ht="17.25">
      <c r="E433" s="7"/>
      <c r="F433" s="7"/>
    </row>
    <row r="434" spans="5:6" ht="17.25">
      <c r="E434" s="7"/>
      <c r="F434" s="7"/>
    </row>
    <row r="435" spans="5:6" ht="17.25">
      <c r="E435" s="7"/>
      <c r="F435" s="7"/>
    </row>
    <row r="436" spans="5:6" ht="17.25">
      <c r="E436" s="7"/>
      <c r="F436" s="7"/>
    </row>
    <row r="437" spans="5:6" ht="17.25">
      <c r="E437" s="7"/>
      <c r="F437" s="7"/>
    </row>
    <row r="438" spans="5:6" ht="17.25">
      <c r="E438" s="7"/>
      <c r="F438" s="7"/>
    </row>
    <row r="439" spans="5:6" ht="17.25">
      <c r="E439" s="7"/>
      <c r="F439" s="7"/>
    </row>
    <row r="440" spans="5:6" ht="17.25">
      <c r="E440" s="7"/>
      <c r="F440" s="7"/>
    </row>
    <row r="441" spans="5:6" ht="17.25">
      <c r="E441" s="7"/>
      <c r="F441" s="7"/>
    </row>
    <row r="442" spans="5:6" ht="17.25">
      <c r="E442" s="7"/>
      <c r="F442" s="7"/>
    </row>
    <row r="443" spans="5:6" ht="17.25">
      <c r="E443" s="7"/>
      <c r="F443" s="7"/>
    </row>
    <row r="444" spans="5:6" ht="17.25">
      <c r="E444" s="7"/>
      <c r="F444" s="7"/>
    </row>
    <row r="445" spans="5:6" ht="17.25">
      <c r="E445" s="7"/>
      <c r="F445" s="7"/>
    </row>
    <row r="446" spans="5:6" ht="17.25">
      <c r="E446" s="7"/>
      <c r="F446" s="7"/>
    </row>
    <row r="447" spans="5:6" ht="17.25">
      <c r="E447" s="7"/>
      <c r="F447" s="7"/>
    </row>
    <row r="448" spans="5:6" ht="17.25">
      <c r="E448" s="7"/>
      <c r="F448" s="7"/>
    </row>
    <row r="449" spans="5:6" ht="17.25">
      <c r="E449" s="7"/>
      <c r="F449" s="7"/>
    </row>
    <row r="450" spans="5:6" ht="17.25">
      <c r="E450" s="7"/>
      <c r="F450" s="7"/>
    </row>
    <row r="451" spans="5:6" ht="17.25">
      <c r="E451" s="7"/>
      <c r="F451" s="7"/>
    </row>
    <row r="452" spans="5:6" ht="17.25">
      <c r="E452" s="7"/>
      <c r="F452" s="7"/>
    </row>
    <row r="453" spans="5:6" ht="17.25">
      <c r="E453" s="7"/>
      <c r="F453" s="7"/>
    </row>
    <row r="454" spans="5:6" ht="17.25">
      <c r="E454" s="7"/>
      <c r="F454" s="7"/>
    </row>
    <row r="455" spans="5:6" ht="17.25">
      <c r="E455" s="7"/>
      <c r="F455" s="7"/>
    </row>
    <row r="456" spans="5:6" ht="17.25">
      <c r="E456" s="7"/>
      <c r="F456" s="7"/>
    </row>
    <row r="457" spans="5:6" ht="17.25">
      <c r="E457" s="7"/>
      <c r="F457" s="7"/>
    </row>
    <row r="458" spans="5:6" ht="17.25">
      <c r="E458" s="7"/>
      <c r="F458" s="7"/>
    </row>
    <row r="459" spans="5:6" ht="17.25">
      <c r="E459" s="7"/>
      <c r="F459" s="7"/>
    </row>
    <row r="460" spans="5:6" ht="17.25">
      <c r="E460" s="7"/>
      <c r="F460" s="7"/>
    </row>
    <row r="461" spans="5:6" ht="17.25">
      <c r="E461" s="7"/>
      <c r="F461" s="7"/>
    </row>
    <row r="462" spans="5:6" ht="17.25">
      <c r="E462" s="7"/>
      <c r="F462" s="7"/>
    </row>
    <row r="463" spans="5:6" ht="17.25">
      <c r="E463" s="7"/>
      <c r="F463" s="7"/>
    </row>
    <row r="464" spans="5:6" ht="17.25">
      <c r="E464" s="7"/>
      <c r="F464" s="7"/>
    </row>
    <row r="465" spans="5:6" ht="17.25">
      <c r="E465" s="7"/>
      <c r="F465" s="7"/>
    </row>
    <row r="466" spans="5:6" ht="17.25">
      <c r="E466" s="7"/>
      <c r="F466" s="7"/>
    </row>
    <row r="467" spans="5:6" ht="17.25">
      <c r="E467" s="7"/>
      <c r="F467" s="7"/>
    </row>
    <row r="468" spans="5:6" ht="17.25">
      <c r="E468" s="7"/>
      <c r="F468" s="7"/>
    </row>
    <row r="469" spans="5:6" ht="17.25">
      <c r="E469" s="7"/>
      <c r="F469" s="7"/>
    </row>
    <row r="470" spans="5:6" ht="17.25">
      <c r="E470" s="7"/>
      <c r="F470" s="7"/>
    </row>
    <row r="471" spans="5:6" ht="17.25">
      <c r="E471" s="7"/>
      <c r="F471" s="7"/>
    </row>
    <row r="472" spans="5:6" ht="17.25">
      <c r="E472" s="7"/>
      <c r="F472" s="7"/>
    </row>
    <row r="473" spans="5:6" ht="17.25">
      <c r="E473" s="7"/>
      <c r="F473" s="7"/>
    </row>
    <row r="474" spans="5:6" ht="17.25">
      <c r="E474" s="7"/>
      <c r="F474" s="7"/>
    </row>
    <row r="475" spans="5:6" ht="17.25">
      <c r="E475" s="7"/>
      <c r="F475" s="7"/>
    </row>
    <row r="476" spans="5:6" ht="17.25">
      <c r="E476" s="7"/>
      <c r="F476" s="7"/>
    </row>
    <row r="477" spans="5:6" ht="17.25">
      <c r="E477" s="7"/>
      <c r="F477" s="7"/>
    </row>
    <row r="478" spans="5:6" ht="17.25">
      <c r="E478" s="7"/>
      <c r="F478" s="7"/>
    </row>
    <row r="479" spans="5:6" ht="17.25">
      <c r="E479" s="7"/>
      <c r="F479" s="7"/>
    </row>
    <row r="480" spans="5:6" ht="17.25">
      <c r="E480" s="7"/>
      <c r="F480" s="7"/>
    </row>
    <row r="481" spans="5:6" ht="17.25">
      <c r="E481" s="7"/>
      <c r="F481" s="7"/>
    </row>
    <row r="482" spans="5:6" ht="17.25">
      <c r="E482" s="7"/>
      <c r="F482" s="7"/>
    </row>
    <row r="483" spans="5:6" ht="17.25">
      <c r="E483" s="7"/>
      <c r="F483" s="7"/>
    </row>
    <row r="484" spans="5:6" ht="17.25">
      <c r="E484" s="7"/>
      <c r="F484" s="7"/>
    </row>
    <row r="485" spans="5:6" ht="17.25">
      <c r="E485" s="7"/>
      <c r="F485" s="7"/>
    </row>
    <row r="486" spans="5:6" ht="17.25">
      <c r="E486" s="7"/>
      <c r="F486" s="7"/>
    </row>
    <row r="487" spans="5:6" ht="17.25">
      <c r="E487" s="7"/>
      <c r="F487" s="7"/>
    </row>
    <row r="488" spans="5:6" ht="17.25">
      <c r="E488" s="7"/>
      <c r="F488" s="7"/>
    </row>
    <row r="489" spans="5:6" ht="17.25">
      <c r="E489" s="7"/>
      <c r="F489" s="7"/>
    </row>
    <row r="490" spans="5:6" ht="17.25">
      <c r="E490" s="7"/>
      <c r="F490" s="7"/>
    </row>
    <row r="491" spans="5:6" ht="17.25">
      <c r="E491" s="7"/>
      <c r="F491" s="7"/>
    </row>
    <row r="492" spans="5:6" ht="17.25">
      <c r="E492" s="7"/>
      <c r="F492" s="7"/>
    </row>
    <row r="493" spans="5:6" ht="17.25">
      <c r="E493" s="7"/>
      <c r="F493" s="7"/>
    </row>
    <row r="494" spans="5:6" ht="17.25">
      <c r="E494" s="7"/>
      <c r="F494" s="7"/>
    </row>
    <row r="495" spans="5:6" ht="17.25">
      <c r="E495" s="7"/>
      <c r="F495" s="7"/>
    </row>
    <row r="496" spans="5:6" ht="17.25">
      <c r="E496" s="7"/>
      <c r="F496" s="7"/>
    </row>
    <row r="497" spans="5:6" ht="17.25">
      <c r="E497" s="7"/>
      <c r="F497" s="7"/>
    </row>
    <row r="498" spans="5:6" ht="17.25">
      <c r="E498" s="7"/>
      <c r="F498" s="7"/>
    </row>
    <row r="499" spans="5:6" ht="17.25">
      <c r="E499" s="7"/>
      <c r="F499" s="7"/>
    </row>
    <row r="500" spans="5:6" ht="17.25">
      <c r="E500" s="7"/>
      <c r="F500" s="7"/>
    </row>
    <row r="501" spans="5:6" ht="17.25">
      <c r="E501" s="7"/>
      <c r="F501" s="7"/>
    </row>
    <row r="502" spans="5:6" ht="17.25">
      <c r="E502" s="7"/>
      <c r="F502" s="7"/>
    </row>
    <row r="503" spans="5:6" ht="17.25">
      <c r="E503" s="7"/>
      <c r="F503" s="7"/>
    </row>
    <row r="504" spans="5:6" ht="17.25">
      <c r="E504" s="7"/>
      <c r="F504" s="7"/>
    </row>
    <row r="505" spans="5:6" ht="17.25">
      <c r="E505" s="7"/>
      <c r="F505" s="7"/>
    </row>
    <row r="506" spans="5:6" ht="17.25">
      <c r="E506" s="7"/>
      <c r="F506" s="7"/>
    </row>
    <row r="507" spans="5:6" ht="17.25">
      <c r="E507" s="7"/>
      <c r="F507" s="7"/>
    </row>
    <row r="508" spans="5:6" ht="17.25">
      <c r="E508" s="7"/>
      <c r="F508" s="7"/>
    </row>
    <row r="509" spans="5:6" ht="17.25">
      <c r="E509" s="7"/>
      <c r="F509" s="7"/>
    </row>
    <row r="510" spans="5:6" ht="17.25">
      <c r="E510" s="7"/>
      <c r="F510" s="7"/>
    </row>
    <row r="511" spans="5:6" ht="17.25">
      <c r="E511" s="7"/>
      <c r="F511" s="7"/>
    </row>
    <row r="512" spans="5:6" ht="17.25">
      <c r="E512" s="7"/>
      <c r="F512" s="7"/>
    </row>
    <row r="513" spans="5:6" ht="17.25">
      <c r="E513" s="7"/>
      <c r="F513" s="7"/>
    </row>
    <row r="514" spans="5:6" ht="17.25">
      <c r="E514" s="7"/>
      <c r="F514" s="7"/>
    </row>
    <row r="515" spans="5:6" ht="17.25">
      <c r="E515" s="7"/>
      <c r="F515" s="7"/>
    </row>
    <row r="516" spans="5:6" ht="17.25">
      <c r="E516" s="7"/>
      <c r="F516" s="7"/>
    </row>
    <row r="517" spans="5:6" ht="17.25">
      <c r="E517" s="7"/>
      <c r="F517" s="7"/>
    </row>
    <row r="518" spans="5:6" ht="17.25">
      <c r="E518" s="7"/>
      <c r="F518" s="7"/>
    </row>
    <row r="519" spans="5:6" ht="17.25">
      <c r="E519" s="7"/>
      <c r="F519" s="7"/>
    </row>
    <row r="520" spans="5:6" ht="17.25">
      <c r="E520" s="7"/>
      <c r="F520" s="7"/>
    </row>
    <row r="521" spans="5:6" ht="17.25">
      <c r="E521" s="7"/>
      <c r="F521" s="7"/>
    </row>
    <row r="522" spans="5:6" ht="17.25">
      <c r="E522" s="7"/>
      <c r="F522" s="7"/>
    </row>
    <row r="523" spans="5:6" ht="17.25">
      <c r="E523" s="7"/>
      <c r="F523" s="7"/>
    </row>
    <row r="524" spans="5:6" ht="17.25">
      <c r="E524" s="7"/>
      <c r="F524" s="7"/>
    </row>
    <row r="525" spans="5:6" ht="17.25">
      <c r="E525" s="7"/>
      <c r="F525" s="7"/>
    </row>
    <row r="526" spans="5:6" ht="17.25">
      <c r="E526" s="7"/>
      <c r="F526" s="7"/>
    </row>
    <row r="527" spans="5:6" ht="17.25">
      <c r="E527" s="7"/>
      <c r="F527" s="7"/>
    </row>
    <row r="528" spans="5:6" ht="17.25">
      <c r="E528" s="7"/>
      <c r="F528" s="7"/>
    </row>
    <row r="529" spans="5:6" ht="17.25">
      <c r="E529" s="7"/>
      <c r="F529" s="7"/>
    </row>
    <row r="530" spans="5:6" ht="17.25">
      <c r="E530" s="7"/>
      <c r="F530" s="7"/>
    </row>
    <row r="531" spans="5:6" ht="17.25">
      <c r="E531" s="7"/>
      <c r="F531" s="7"/>
    </row>
    <row r="532" spans="5:6" ht="17.25">
      <c r="E532" s="7"/>
      <c r="F532" s="7"/>
    </row>
    <row r="533" spans="5:6" ht="17.25">
      <c r="E533" s="7"/>
      <c r="F533" s="7"/>
    </row>
    <row r="534" spans="5:6" ht="17.25">
      <c r="E534" s="7"/>
      <c r="F534" s="7"/>
    </row>
    <row r="535" spans="5:6" ht="17.25">
      <c r="E535" s="7"/>
      <c r="F535" s="7"/>
    </row>
    <row r="536" spans="5:6" ht="17.25">
      <c r="E536" s="7"/>
      <c r="F536" s="7"/>
    </row>
    <row r="537" spans="5:6" ht="17.25">
      <c r="E537" s="7"/>
      <c r="F537" s="7"/>
    </row>
    <row r="538" spans="5:6" ht="17.25">
      <c r="E538" s="7"/>
      <c r="F538" s="7"/>
    </row>
    <row r="539" spans="5:6" ht="17.25">
      <c r="E539" s="7"/>
      <c r="F539" s="7"/>
    </row>
    <row r="540" spans="5:6" ht="17.25">
      <c r="E540" s="7"/>
      <c r="F540" s="7"/>
    </row>
    <row r="541" spans="5:6" ht="17.25">
      <c r="E541" s="7"/>
      <c r="F541" s="7"/>
    </row>
    <row r="542" spans="5:6" ht="17.25">
      <c r="E542" s="7"/>
      <c r="F542" s="7"/>
    </row>
    <row r="543" spans="5:6" ht="17.25">
      <c r="E543" s="7"/>
      <c r="F543" s="7"/>
    </row>
    <row r="544" spans="5:6" ht="17.25">
      <c r="E544" s="7"/>
      <c r="F544" s="7"/>
    </row>
    <row r="545" spans="5:6" ht="17.25">
      <c r="E545" s="7"/>
      <c r="F545" s="7"/>
    </row>
    <row r="546" spans="5:6" ht="17.25">
      <c r="E546" s="7"/>
      <c r="F546" s="7"/>
    </row>
    <row r="547" spans="5:6" ht="17.25">
      <c r="E547" s="7"/>
      <c r="F547" s="7"/>
    </row>
    <row r="548" spans="5:6" ht="17.25">
      <c r="E548" s="7"/>
      <c r="F548" s="7"/>
    </row>
    <row r="549" spans="5:6" ht="17.25">
      <c r="E549" s="7"/>
      <c r="F549" s="7"/>
    </row>
    <row r="550" spans="5:6" ht="17.25">
      <c r="E550" s="7"/>
      <c r="F550" s="7"/>
    </row>
    <row r="551" spans="5:6" ht="17.25">
      <c r="E551" s="7"/>
      <c r="F551" s="7"/>
    </row>
    <row r="552" spans="5:6" ht="17.25">
      <c r="E552" s="7"/>
      <c r="F552" s="7"/>
    </row>
    <row r="553" spans="5:6" ht="17.25">
      <c r="E553" s="7"/>
      <c r="F553" s="7"/>
    </row>
    <row r="554" spans="5:6" ht="17.25">
      <c r="E554" s="7"/>
      <c r="F554" s="7"/>
    </row>
    <row r="555" spans="5:6" ht="17.25">
      <c r="E555" s="7"/>
      <c r="F555" s="7"/>
    </row>
    <row r="556" spans="5:6" ht="17.25">
      <c r="E556" s="7"/>
      <c r="F556" s="7"/>
    </row>
    <row r="557" spans="5:6" ht="17.25">
      <c r="E557" s="7"/>
      <c r="F557" s="7"/>
    </row>
    <row r="558" spans="5:6" ht="17.25">
      <c r="E558" s="7"/>
      <c r="F558" s="7"/>
    </row>
    <row r="559" spans="5:6" ht="17.25">
      <c r="E559" s="7"/>
      <c r="F559" s="7"/>
    </row>
    <row r="560" spans="5:6" ht="17.25">
      <c r="E560" s="7"/>
      <c r="F560" s="7"/>
    </row>
    <row r="561" spans="5:6" ht="17.25">
      <c r="E561" s="7"/>
      <c r="F561" s="7"/>
    </row>
    <row r="562" spans="5:6" ht="17.25">
      <c r="E562" s="7"/>
      <c r="F562" s="7"/>
    </row>
    <row r="563" spans="5:6" ht="17.25">
      <c r="E563" s="7"/>
      <c r="F563" s="7"/>
    </row>
    <row r="564" spans="5:6" ht="17.25">
      <c r="E564" s="7"/>
      <c r="F564" s="7"/>
    </row>
    <row r="565" spans="5:6" ht="17.25">
      <c r="E565" s="7"/>
      <c r="F565" s="7"/>
    </row>
    <row r="566" spans="5:6" ht="17.25">
      <c r="E566" s="7"/>
      <c r="F566" s="7"/>
    </row>
    <row r="567" spans="5:6" ht="17.25">
      <c r="E567" s="7"/>
      <c r="F567" s="7"/>
    </row>
    <row r="568" spans="5:6" ht="17.25">
      <c r="E568" s="7"/>
      <c r="F568" s="7"/>
    </row>
    <row r="569" spans="5:6" ht="17.25">
      <c r="E569" s="7"/>
      <c r="F569" s="7"/>
    </row>
    <row r="570" spans="5:6" ht="17.25">
      <c r="E570" s="7"/>
      <c r="F570" s="7"/>
    </row>
    <row r="571" spans="5:6" ht="17.25">
      <c r="E571" s="7"/>
      <c r="F571" s="7"/>
    </row>
    <row r="572" spans="5:6" ht="17.25">
      <c r="E572" s="7"/>
      <c r="F572" s="7"/>
    </row>
    <row r="573" spans="5:6" ht="17.25">
      <c r="E573" s="7"/>
      <c r="F573" s="7"/>
    </row>
  </sheetData>
  <mergeCells count="3">
    <mergeCell ref="A64:F65"/>
    <mergeCell ref="A1:F1"/>
    <mergeCell ref="A2:F2"/>
  </mergeCells>
  <printOptions horizontalCentered="1"/>
  <pageMargins left="0.7" right="0.511811023622047" top="0.761811024" bottom="0.854330709" header="0.511811023622047" footer="0.31496062992126"/>
  <pageSetup fitToHeight="1" fitToWidth="1" horizontalDpi="600" verticalDpi="600" orientation="portrait" paperSize="9" scale="73"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dimension ref="A1:K46"/>
  <sheetViews>
    <sheetView zoomScale="75" zoomScaleNormal="75" zoomScaleSheetLayoutView="100" workbookViewId="0" topLeftCell="A16">
      <selection activeCell="H37" sqref="H37"/>
    </sheetView>
  </sheetViews>
  <sheetFormatPr defaultColWidth="9.140625" defaultRowHeight="12.75"/>
  <cols>
    <col min="1" max="1" width="14.00390625" style="2" customWidth="1"/>
    <col min="2" max="2" width="17.00390625" style="2" customWidth="1"/>
    <col min="3" max="3" width="21.28125" style="2" customWidth="1"/>
    <col min="4" max="4" width="16.00390625" style="23" customWidth="1"/>
    <col min="5" max="5" width="1.421875" style="5" customWidth="1"/>
    <col min="6" max="6" width="14.8515625" style="23" customWidth="1"/>
    <col min="7" max="7" width="2.00390625" style="5" customWidth="1"/>
    <col min="8" max="8" width="15.57421875" style="23" customWidth="1"/>
    <col min="9" max="9" width="0.9921875" style="5" customWidth="1"/>
    <col min="10" max="10" width="14.00390625" style="23" customWidth="1"/>
    <col min="11" max="11" width="0.9921875" style="2" customWidth="1"/>
    <col min="12" max="16384" width="9.140625" style="2" customWidth="1"/>
  </cols>
  <sheetData>
    <row r="1" spans="1:10" ht="17.25">
      <c r="A1" s="254" t="s">
        <v>120</v>
      </c>
      <c r="B1" s="257"/>
      <c r="C1" s="257"/>
      <c r="D1" s="257"/>
      <c r="E1" s="257"/>
      <c r="F1" s="257"/>
      <c r="G1" s="257"/>
      <c r="H1" s="257"/>
      <c r="I1" s="257"/>
      <c r="J1" s="257"/>
    </row>
    <row r="2" spans="1:10" ht="17.25">
      <c r="A2" s="255" t="s">
        <v>131</v>
      </c>
      <c r="B2" s="256"/>
      <c r="C2" s="256"/>
      <c r="D2" s="256"/>
      <c r="E2" s="256"/>
      <c r="F2" s="256"/>
      <c r="G2" s="256"/>
      <c r="H2" s="256"/>
      <c r="I2" s="256"/>
      <c r="J2" s="256"/>
    </row>
    <row r="4" ht="17.25">
      <c r="A4" s="1" t="s">
        <v>200</v>
      </c>
    </row>
    <row r="5" ht="17.25">
      <c r="A5" s="1" t="s">
        <v>268</v>
      </c>
    </row>
    <row r="7" spans="1:10" ht="17.25">
      <c r="A7" s="21" t="s">
        <v>101</v>
      </c>
      <c r="D7" s="26"/>
      <c r="E7" s="24"/>
      <c r="F7" s="26" t="s">
        <v>188</v>
      </c>
      <c r="G7" s="6"/>
      <c r="H7" s="26" t="s">
        <v>189</v>
      </c>
      <c r="I7" s="6"/>
      <c r="J7" s="26"/>
    </row>
    <row r="8" spans="1:10" ht="17.25">
      <c r="A8" s="1"/>
      <c r="D8" s="26" t="s">
        <v>37</v>
      </c>
      <c r="E8" s="24"/>
      <c r="F8" s="26" t="s">
        <v>37</v>
      </c>
      <c r="G8" s="6"/>
      <c r="H8" s="26" t="s">
        <v>191</v>
      </c>
      <c r="I8" s="6"/>
      <c r="J8" s="26"/>
    </row>
    <row r="9" spans="1:10" ht="17.25">
      <c r="A9" s="1"/>
      <c r="D9" s="27" t="s">
        <v>82</v>
      </c>
      <c r="E9" s="24"/>
      <c r="F9" s="27" t="s">
        <v>216</v>
      </c>
      <c r="G9" s="6"/>
      <c r="H9" s="27" t="s">
        <v>190</v>
      </c>
      <c r="I9" s="6"/>
      <c r="J9" s="27" t="s">
        <v>85</v>
      </c>
    </row>
    <row r="10" spans="4:10" ht="17.25">
      <c r="D10" s="22" t="s">
        <v>31</v>
      </c>
      <c r="E10" s="24"/>
      <c r="F10" s="22" t="s">
        <v>31</v>
      </c>
      <c r="G10" s="24"/>
      <c r="H10" s="22" t="s">
        <v>31</v>
      </c>
      <c r="I10" s="24"/>
      <c r="J10" s="22" t="s">
        <v>31</v>
      </c>
    </row>
    <row r="12" spans="1:10" ht="17.25">
      <c r="A12" s="60" t="s">
        <v>224</v>
      </c>
      <c r="B12" s="60"/>
      <c r="C12" s="61"/>
      <c r="D12" s="23">
        <v>52000</v>
      </c>
      <c r="F12" s="23">
        <v>5187</v>
      </c>
      <c r="H12" s="23">
        <v>11216</v>
      </c>
      <c r="J12" s="23">
        <f>SUM(D12:H12)</f>
        <v>68403</v>
      </c>
    </row>
    <row r="13" spans="1:3" ht="17.25">
      <c r="A13" s="45"/>
      <c r="B13" s="45"/>
      <c r="C13" s="45"/>
    </row>
    <row r="14" spans="1:10" ht="17.25">
      <c r="A14" s="60" t="s">
        <v>312</v>
      </c>
      <c r="B14" s="60"/>
      <c r="C14" s="45"/>
      <c r="D14" s="23">
        <v>0</v>
      </c>
      <c r="F14" s="23">
        <v>12</v>
      </c>
      <c r="H14" s="23">
        <v>0</v>
      </c>
      <c r="J14" s="23">
        <f>SUM(D14:H14)</f>
        <v>12</v>
      </c>
    </row>
    <row r="15" spans="1:3" ht="17.25">
      <c r="A15" s="45"/>
      <c r="B15" s="45"/>
      <c r="C15" s="45"/>
    </row>
    <row r="16" spans="1:10" ht="17.25">
      <c r="A16" s="60" t="s">
        <v>264</v>
      </c>
      <c r="B16" s="60"/>
      <c r="C16" s="45"/>
      <c r="D16" s="23">
        <v>0</v>
      </c>
      <c r="F16" s="23">
        <v>0</v>
      </c>
      <c r="H16" s="29">
        <v>-1524</v>
      </c>
      <c r="I16" s="99"/>
      <c r="J16" s="29">
        <f>SUM(D16:H16)</f>
        <v>-1524</v>
      </c>
    </row>
    <row r="17" spans="1:10" ht="17.25">
      <c r="A17" s="60"/>
      <c r="B17" s="60"/>
      <c r="C17" s="45"/>
      <c r="H17" s="29"/>
      <c r="I17" s="99"/>
      <c r="J17" s="29"/>
    </row>
    <row r="18" spans="1:10" ht="17.25">
      <c r="A18" s="60" t="s">
        <v>187</v>
      </c>
      <c r="B18" s="60"/>
      <c r="C18" s="45"/>
      <c r="D18" s="23">
        <v>0</v>
      </c>
      <c r="F18" s="23">
        <v>0</v>
      </c>
      <c r="H18" s="29">
        <v>-2621</v>
      </c>
      <c r="I18" s="99"/>
      <c r="J18" s="29">
        <f>SUM(D18:H18)</f>
        <v>-2621</v>
      </c>
    </row>
    <row r="19" spans="1:3" ht="16.5" customHeight="1">
      <c r="A19" s="228"/>
      <c r="B19" s="228"/>
      <c r="C19" s="228"/>
    </row>
    <row r="20" spans="1:10" ht="18" thickBot="1">
      <c r="A20" s="229" t="s">
        <v>296</v>
      </c>
      <c r="B20" s="167"/>
      <c r="C20" s="167"/>
      <c r="D20" s="63">
        <f>SUM(D12:D18)</f>
        <v>52000</v>
      </c>
      <c r="E20" s="1"/>
      <c r="F20" s="63">
        <f>SUM(F12:F18)</f>
        <v>5199</v>
      </c>
      <c r="G20" s="1"/>
      <c r="H20" s="63">
        <f>SUM(H12:H18)</f>
        <v>7071</v>
      </c>
      <c r="I20" s="6"/>
      <c r="J20" s="63">
        <f>SUM(J12:J18)</f>
        <v>64270</v>
      </c>
    </row>
    <row r="21" spans="1:10" ht="18" thickTop="1">
      <c r="A21" s="229"/>
      <c r="B21" s="167"/>
      <c r="C21" s="167"/>
      <c r="D21" s="62"/>
      <c r="E21" s="1"/>
      <c r="F21" s="62"/>
      <c r="G21" s="1"/>
      <c r="H21" s="62"/>
      <c r="I21" s="6"/>
      <c r="J21" s="62"/>
    </row>
    <row r="22" spans="1:10" ht="17.25">
      <c r="A22" s="230" t="s">
        <v>101</v>
      </c>
      <c r="B22" s="167"/>
      <c r="C22" s="167"/>
      <c r="D22" s="62"/>
      <c r="E22" s="1"/>
      <c r="F22" s="62"/>
      <c r="G22" s="1"/>
      <c r="H22" s="62"/>
      <c r="I22" s="6"/>
      <c r="J22" s="62"/>
    </row>
    <row r="23" spans="1:10" ht="17.25">
      <c r="A23" s="21" t="s">
        <v>101</v>
      </c>
      <c r="D23" s="26"/>
      <c r="E23" s="24"/>
      <c r="F23" s="26" t="s">
        <v>188</v>
      </c>
      <c r="G23" s="6"/>
      <c r="H23" s="26" t="s">
        <v>189</v>
      </c>
      <c r="I23" s="6"/>
      <c r="J23" s="26"/>
    </row>
    <row r="24" spans="1:10" ht="17.25">
      <c r="A24" s="1"/>
      <c r="D24" s="26" t="s">
        <v>37</v>
      </c>
      <c r="E24" s="24"/>
      <c r="F24" s="26" t="s">
        <v>37</v>
      </c>
      <c r="G24" s="6"/>
      <c r="H24" s="26" t="s">
        <v>191</v>
      </c>
      <c r="I24" s="6"/>
      <c r="J24" s="26"/>
    </row>
    <row r="25" spans="1:10" ht="17.25">
      <c r="A25" s="1"/>
      <c r="D25" s="27" t="s">
        <v>82</v>
      </c>
      <c r="E25" s="24"/>
      <c r="F25" s="27" t="s">
        <v>216</v>
      </c>
      <c r="G25" s="6"/>
      <c r="H25" s="27" t="s">
        <v>190</v>
      </c>
      <c r="I25" s="6"/>
      <c r="J25" s="27" t="s">
        <v>85</v>
      </c>
    </row>
    <row r="26" spans="4:10" ht="17.25">
      <c r="D26" s="22" t="s">
        <v>31</v>
      </c>
      <c r="E26" s="24"/>
      <c r="F26" s="22" t="s">
        <v>31</v>
      </c>
      <c r="G26" s="24"/>
      <c r="H26" s="22" t="s">
        <v>31</v>
      </c>
      <c r="I26" s="24"/>
      <c r="J26" s="22" t="s">
        <v>31</v>
      </c>
    </row>
    <row r="28" spans="1:10" ht="17.25">
      <c r="A28" s="60" t="s">
        <v>236</v>
      </c>
      <c r="B28" s="60"/>
      <c r="C28" s="61"/>
      <c r="D28" s="23" t="s">
        <v>165</v>
      </c>
      <c r="F28" s="23">
        <v>0</v>
      </c>
      <c r="H28" s="29">
        <v>-4</v>
      </c>
      <c r="I28" s="99"/>
      <c r="J28" s="29">
        <f>SUM(D28:H28)</f>
        <v>-4</v>
      </c>
    </row>
    <row r="29" spans="1:3" ht="17.25">
      <c r="A29" s="45"/>
      <c r="B29" s="45"/>
      <c r="C29" s="45"/>
    </row>
    <row r="30" spans="1:10" ht="17.25">
      <c r="A30" s="60" t="s">
        <v>237</v>
      </c>
      <c r="B30" s="45"/>
      <c r="C30" s="45"/>
      <c r="D30" s="23">
        <v>52000</v>
      </c>
      <c r="F30" s="23">
        <f>6921-1734</f>
        <v>5187</v>
      </c>
      <c r="H30" s="23">
        <v>0</v>
      </c>
      <c r="J30" s="23">
        <f>SUM(D30:H30)</f>
        <v>57187</v>
      </c>
    </row>
    <row r="31" spans="1:3" ht="17.25">
      <c r="A31" s="45"/>
      <c r="B31" s="45"/>
      <c r="C31" s="45"/>
    </row>
    <row r="32" spans="1:10" ht="17.25">
      <c r="A32" s="60" t="s">
        <v>87</v>
      </c>
      <c r="B32" s="60"/>
      <c r="C32" s="45"/>
      <c r="D32" s="23">
        <v>0</v>
      </c>
      <c r="F32" s="23">
        <v>0</v>
      </c>
      <c r="H32" s="23">
        <f>+'Income Statement'!K39</f>
        <v>11220</v>
      </c>
      <c r="J32" s="23">
        <f>SUM(D32:H32)</f>
        <v>11220</v>
      </c>
    </row>
    <row r="33" spans="1:3" ht="17.25">
      <c r="A33" s="45"/>
      <c r="B33" s="45"/>
      <c r="C33" s="45"/>
    </row>
    <row r="34" spans="1:10" ht="18" thickBot="1">
      <c r="A34" s="60" t="s">
        <v>269</v>
      </c>
      <c r="D34" s="63">
        <f>SUM(D28:D32)</f>
        <v>52000</v>
      </c>
      <c r="E34" s="1"/>
      <c r="F34" s="63">
        <f>SUM(F28:F32)</f>
        <v>5187</v>
      </c>
      <c r="G34" s="1"/>
      <c r="H34" s="63">
        <f>SUM(H28:H32)</f>
        <v>11216</v>
      </c>
      <c r="I34" s="6"/>
      <c r="J34" s="63">
        <f>SUM(J28:J32)</f>
        <v>68403</v>
      </c>
    </row>
    <row r="35" spans="1:10" ht="18" thickTop="1">
      <c r="A35" s="60"/>
      <c r="D35" s="62"/>
      <c r="E35" s="1"/>
      <c r="F35" s="62"/>
      <c r="G35" s="1"/>
      <c r="H35" s="62"/>
      <c r="I35" s="6"/>
      <c r="J35" s="62"/>
    </row>
    <row r="36" spans="1:10" ht="17.25">
      <c r="A36" s="60"/>
      <c r="D36" s="62"/>
      <c r="E36" s="1"/>
      <c r="F36" s="62"/>
      <c r="G36" s="1"/>
      <c r="H36" s="62"/>
      <c r="I36" s="6"/>
      <c r="J36" s="62"/>
    </row>
    <row r="37" spans="1:10" ht="17.25">
      <c r="A37" s="75" t="s">
        <v>238</v>
      </c>
      <c r="D37" s="62"/>
      <c r="E37" s="1"/>
      <c r="F37" s="62"/>
      <c r="G37" s="1"/>
      <c r="H37" s="62"/>
      <c r="I37" s="6"/>
      <c r="J37" s="62"/>
    </row>
    <row r="38" spans="4:10" ht="17.25">
      <c r="D38" s="62"/>
      <c r="E38" s="1"/>
      <c r="F38" s="62"/>
      <c r="G38" s="1"/>
      <c r="H38" s="62"/>
      <c r="I38" s="6"/>
      <c r="J38" s="62"/>
    </row>
    <row r="39" spans="1:10" ht="17.25">
      <c r="A39" s="252" t="s">
        <v>208</v>
      </c>
      <c r="B39" s="253"/>
      <c r="C39" s="253"/>
      <c r="D39" s="253"/>
      <c r="E39" s="253"/>
      <c r="F39" s="253"/>
      <c r="G39" s="253"/>
      <c r="H39" s="253"/>
      <c r="I39" s="253"/>
      <c r="J39" s="253"/>
    </row>
    <row r="40" spans="1:10" ht="17.25">
      <c r="A40" s="253"/>
      <c r="B40" s="253"/>
      <c r="C40" s="253"/>
      <c r="D40" s="253"/>
      <c r="E40" s="253"/>
      <c r="F40" s="253"/>
      <c r="G40" s="253"/>
      <c r="H40" s="253"/>
      <c r="I40" s="253"/>
      <c r="J40" s="253"/>
    </row>
    <row r="46" spans="1:11" ht="1.5" customHeight="1">
      <c r="A46" s="258"/>
      <c r="B46" s="258"/>
      <c r="C46" s="258"/>
      <c r="D46" s="258"/>
      <c r="E46" s="258"/>
      <c r="F46" s="258"/>
      <c r="G46" s="258"/>
      <c r="H46" s="258"/>
      <c r="I46" s="258"/>
      <c r="J46" s="258"/>
      <c r="K46" s="258"/>
    </row>
  </sheetData>
  <mergeCells count="4">
    <mergeCell ref="A39:J40"/>
    <mergeCell ref="A1:J1"/>
    <mergeCell ref="A2:J2"/>
    <mergeCell ref="A46:K46"/>
  </mergeCells>
  <printOptions horizontalCentered="1"/>
  <pageMargins left="0.5" right="0.5" top="0.85" bottom="0.75" header="0.5" footer="0.5"/>
  <pageSetup horizontalDpi="600" verticalDpi="600" orientation="portrait" paperSize="9" scale="78" r:id="rId1"/>
  <headerFooter alignWithMargins="0">
    <oddFooter>&amp;L&amp;8&amp;D &amp;T&amp;C&amp;8 3&amp;R&amp;8&amp;F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49"/>
  <sheetViews>
    <sheetView view="pageBreakPreview" zoomScale="75" zoomScaleSheetLayoutView="75" workbookViewId="0" topLeftCell="A53">
      <selection activeCell="H75" sqref="H75"/>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2.421875" style="23" customWidth="1"/>
    <col min="7" max="7" width="1.7109375" style="2" customWidth="1"/>
    <col min="8" max="8" width="15.421875" style="23" customWidth="1"/>
    <col min="9" max="9" width="0.9921875" style="0" customWidth="1"/>
    <col min="10" max="10" width="15.00390625" style="23" customWidth="1"/>
    <col min="11" max="16384" width="9.140625" style="2" customWidth="1"/>
  </cols>
  <sheetData>
    <row r="1" spans="1:10" ht="17.25">
      <c r="A1" s="254" t="s">
        <v>120</v>
      </c>
      <c r="B1" s="257"/>
      <c r="C1" s="257"/>
      <c r="D1" s="257"/>
      <c r="E1" s="257"/>
      <c r="F1" s="257"/>
      <c r="G1" s="257"/>
      <c r="H1" s="257"/>
      <c r="I1" s="257"/>
      <c r="J1" s="257"/>
    </row>
    <row r="2" spans="1:10" ht="17.25">
      <c r="A2" s="255" t="s">
        <v>176</v>
      </c>
      <c r="B2" s="256"/>
      <c r="C2" s="256"/>
      <c r="D2" s="256"/>
      <c r="E2" s="256"/>
      <c r="F2" s="256"/>
      <c r="G2" s="256"/>
      <c r="H2" s="256"/>
      <c r="I2" s="256"/>
      <c r="J2" s="256"/>
    </row>
    <row r="3" spans="6:9" ht="17.25">
      <c r="F3" s="59"/>
      <c r="G3" s="116"/>
      <c r="H3" s="59"/>
      <c r="I3" s="112"/>
    </row>
    <row r="4" spans="1:9" ht="17.25" customHeight="1">
      <c r="A4" s="1" t="s">
        <v>320</v>
      </c>
      <c r="F4" s="59"/>
      <c r="G4" s="116"/>
      <c r="H4" s="59"/>
      <c r="I4" s="112"/>
    </row>
    <row r="5" spans="1:10" ht="17.25">
      <c r="A5" s="31" t="s">
        <v>268</v>
      </c>
      <c r="F5" s="59"/>
      <c r="G5" s="116"/>
      <c r="H5" s="116"/>
      <c r="I5" s="112"/>
      <c r="J5" s="2"/>
    </row>
    <row r="6" spans="1:10" ht="17.25">
      <c r="A6" s="31"/>
      <c r="F6" s="59"/>
      <c r="G6" s="116"/>
      <c r="H6" s="118"/>
      <c r="I6" s="119"/>
      <c r="J6" s="6"/>
    </row>
    <row r="7" spans="6:10" ht="17.25">
      <c r="F7" s="59"/>
      <c r="G7" s="116"/>
      <c r="H7" s="164" t="s">
        <v>225</v>
      </c>
      <c r="I7" s="165"/>
      <c r="J7" s="166" t="s">
        <v>335</v>
      </c>
    </row>
    <row r="8" spans="2:10" ht="17.25">
      <c r="B8" s="21" t="s">
        <v>101</v>
      </c>
      <c r="F8" s="59"/>
      <c r="G8" s="116"/>
      <c r="H8" s="164" t="s">
        <v>91</v>
      </c>
      <c r="I8" s="165"/>
      <c r="J8" s="166" t="s">
        <v>336</v>
      </c>
    </row>
    <row r="9" spans="6:10" ht="17.25">
      <c r="F9" s="59"/>
      <c r="G9" s="116"/>
      <c r="H9" s="164" t="s">
        <v>278</v>
      </c>
      <c r="I9" s="165"/>
      <c r="J9" s="166" t="s">
        <v>22</v>
      </c>
    </row>
    <row r="10" spans="6:10" ht="17.25">
      <c r="F10" s="59"/>
      <c r="G10" s="116"/>
      <c r="H10" s="164" t="s">
        <v>31</v>
      </c>
      <c r="I10" s="165"/>
      <c r="J10" s="166" t="s">
        <v>31</v>
      </c>
    </row>
    <row r="11" spans="1:9" ht="17.25">
      <c r="A11" s="1" t="s">
        <v>240</v>
      </c>
      <c r="F11" s="59"/>
      <c r="G11" s="116"/>
      <c r="H11" s="59"/>
      <c r="I11" s="112"/>
    </row>
    <row r="12" spans="1:10" ht="17.25">
      <c r="A12" s="2" t="s">
        <v>88</v>
      </c>
      <c r="F12" s="59"/>
      <c r="G12" s="116"/>
      <c r="H12" s="59">
        <v>1235</v>
      </c>
      <c r="I12" s="112"/>
      <c r="J12" s="23">
        <v>21729</v>
      </c>
    </row>
    <row r="13" spans="1:9" ht="17.25">
      <c r="A13" s="60" t="s">
        <v>313</v>
      </c>
      <c r="B13" s="60"/>
      <c r="C13" s="60"/>
      <c r="D13" s="60"/>
      <c r="E13" s="60"/>
      <c r="F13" s="117"/>
      <c r="G13" s="116"/>
      <c r="H13" s="59"/>
      <c r="I13" s="112"/>
    </row>
    <row r="14" spans="1:9" ht="17.25">
      <c r="A14" s="60"/>
      <c r="B14" s="60"/>
      <c r="C14" s="60"/>
      <c r="D14" s="60"/>
      <c r="E14" s="60"/>
      <c r="F14" s="117"/>
      <c r="G14" s="116"/>
      <c r="H14" s="59"/>
      <c r="I14" s="112"/>
    </row>
    <row r="15" spans="2:10" ht="17.25">
      <c r="B15" s="2" t="s">
        <v>33</v>
      </c>
      <c r="F15" s="59"/>
      <c r="G15" s="116"/>
      <c r="H15" s="59">
        <f>1030+50</f>
        <v>1080</v>
      </c>
      <c r="I15" s="112"/>
      <c r="J15" s="29">
        <v>-8399</v>
      </c>
    </row>
    <row r="16" spans="2:10" ht="17.25">
      <c r="B16" s="2" t="s">
        <v>28</v>
      </c>
      <c r="F16" s="59"/>
      <c r="G16" s="116"/>
      <c r="H16" s="28">
        <v>2545</v>
      </c>
      <c r="J16" s="80">
        <v>-8082</v>
      </c>
    </row>
    <row r="17" spans="1:10" ht="17.25">
      <c r="A17" s="2" t="s">
        <v>202</v>
      </c>
      <c r="F17" s="59"/>
      <c r="G17" s="116"/>
      <c r="H17" s="23">
        <f>SUM(H12:H16)</f>
        <v>4860</v>
      </c>
      <c r="J17" s="23">
        <f>SUM(J12:J16)</f>
        <v>5248</v>
      </c>
    </row>
    <row r="18" ht="9.75" customHeight="1"/>
    <row r="19" ht="17.25">
      <c r="A19" s="2" t="s">
        <v>34</v>
      </c>
    </row>
    <row r="20" spans="2:10" ht="17.25">
      <c r="B20" s="2" t="s">
        <v>35</v>
      </c>
      <c r="H20" s="29">
        <v>-4593</v>
      </c>
      <c r="I20" s="96"/>
      <c r="J20" s="29">
        <v>-15121</v>
      </c>
    </row>
    <row r="21" spans="2:10" ht="17.25">
      <c r="B21" s="2" t="s">
        <v>36</v>
      </c>
      <c r="H21" s="98">
        <v>-14815</v>
      </c>
      <c r="J21" s="28">
        <f>5842-4254-257</f>
        <v>1331</v>
      </c>
    </row>
    <row r="22" spans="1:10" ht="17.25">
      <c r="A22" s="2" t="s">
        <v>314</v>
      </c>
      <c r="H22" s="148">
        <f>SUM(H17:H21)</f>
        <v>-14548</v>
      </c>
      <c r="J22" s="29">
        <f>SUM(J17:J21)</f>
        <v>-8542</v>
      </c>
    </row>
    <row r="23" spans="2:10" ht="17.25">
      <c r="B23" s="2" t="s">
        <v>239</v>
      </c>
      <c r="H23" s="98">
        <f>-2495-50</f>
        <v>-2545</v>
      </c>
      <c r="J23" s="29">
        <v>-1227</v>
      </c>
    </row>
    <row r="24" spans="2:10" ht="17.25">
      <c r="B24" s="2" t="s">
        <v>229</v>
      </c>
      <c r="H24" s="80">
        <v>-3451</v>
      </c>
      <c r="J24" s="80">
        <v>-1693</v>
      </c>
    </row>
    <row r="25" spans="1:10" ht="17.25">
      <c r="A25" s="1" t="s">
        <v>315</v>
      </c>
      <c r="H25" s="97">
        <f>SUM(H22:H24)</f>
        <v>-20544</v>
      </c>
      <c r="J25" s="97">
        <f>SUM(J22:J24)</f>
        <v>-11462</v>
      </c>
    </row>
    <row r="26" ht="10.5" customHeight="1"/>
    <row r="27" ht="17.25">
      <c r="A27" s="1" t="s">
        <v>241</v>
      </c>
    </row>
    <row r="28" spans="1:10" ht="17.25">
      <c r="A28" s="1"/>
      <c r="B28" s="167" t="s">
        <v>293</v>
      </c>
      <c r="C28" s="167"/>
      <c r="D28" s="167"/>
      <c r="E28" s="167"/>
      <c r="F28" s="168"/>
      <c r="G28" s="167"/>
      <c r="H28" s="168">
        <v>0</v>
      </c>
      <c r="J28" s="29">
        <v>-4860</v>
      </c>
    </row>
    <row r="29" spans="1:10" ht="17.25" hidden="1">
      <c r="A29" s="1"/>
      <c r="B29" s="167" t="s">
        <v>295</v>
      </c>
      <c r="C29" s="167"/>
      <c r="D29" s="167"/>
      <c r="E29" s="167"/>
      <c r="F29" s="168"/>
      <c r="G29" s="167"/>
      <c r="H29" s="169">
        <f>ROUND(+'[2]CF-Indirect(1)'!$C$71/1000,0)*0</f>
        <v>0</v>
      </c>
      <c r="J29" s="29">
        <v>0</v>
      </c>
    </row>
    <row r="30" spans="2:10" ht="17.25">
      <c r="B30" s="167" t="s">
        <v>215</v>
      </c>
      <c r="C30" s="167"/>
      <c r="D30" s="167"/>
      <c r="E30" s="167"/>
      <c r="F30" s="168"/>
      <c r="G30" s="167"/>
      <c r="H30" s="169">
        <v>-2149</v>
      </c>
      <c r="I30" s="96"/>
      <c r="J30" s="29">
        <f>-29-4254-257</f>
        <v>-4540</v>
      </c>
    </row>
    <row r="31" spans="2:10" ht="17.25">
      <c r="B31" s="167" t="s">
        <v>294</v>
      </c>
      <c r="C31" s="167"/>
      <c r="D31" s="167"/>
      <c r="E31" s="167"/>
      <c r="F31" s="168"/>
      <c r="G31" s="167"/>
      <c r="H31" s="169">
        <v>0</v>
      </c>
      <c r="I31" s="96"/>
      <c r="J31" s="120">
        <v>731</v>
      </c>
    </row>
    <row r="32" spans="2:10" ht="17.25">
      <c r="B32" s="2" t="s">
        <v>340</v>
      </c>
      <c r="H32" s="169">
        <v>-4030</v>
      </c>
      <c r="I32" s="96"/>
      <c r="J32" s="29">
        <v>0</v>
      </c>
    </row>
    <row r="33" spans="2:10" ht="17.25" hidden="1">
      <c r="B33" s="2" t="s">
        <v>186</v>
      </c>
      <c r="H33" s="29">
        <v>0</v>
      </c>
      <c r="I33" s="96"/>
      <c r="J33" s="29">
        <v>0</v>
      </c>
    </row>
    <row r="34" spans="2:10" ht="17.25">
      <c r="B34" s="2" t="s">
        <v>83</v>
      </c>
      <c r="H34" s="150">
        <v>186</v>
      </c>
      <c r="J34" s="28">
        <v>91</v>
      </c>
    </row>
    <row r="35" spans="1:10" ht="16.5" customHeight="1">
      <c r="A35" s="1" t="s">
        <v>252</v>
      </c>
      <c r="H35" s="149">
        <f>SUM(H28:H34)</f>
        <v>-5993</v>
      </c>
      <c r="I35" s="96"/>
      <c r="J35" s="97">
        <f>SUM(J28:J34)</f>
        <v>-8578</v>
      </c>
    </row>
    <row r="36" ht="9.75" customHeight="1"/>
    <row r="37" ht="9.75" customHeight="1"/>
    <row r="38" spans="1:8" ht="17.25">
      <c r="A38" s="1" t="s">
        <v>242</v>
      </c>
      <c r="H38" s="168"/>
    </row>
    <row r="39" spans="8:10" ht="8.25" customHeight="1">
      <c r="H39" s="168"/>
      <c r="J39" s="29"/>
    </row>
    <row r="40" spans="2:10" ht="17.25">
      <c r="B40" s="2" t="s">
        <v>203</v>
      </c>
      <c r="H40" s="169">
        <v>-22</v>
      </c>
      <c r="J40" s="23">
        <v>0</v>
      </c>
    </row>
    <row r="41" spans="2:10" ht="17.25">
      <c r="B41" s="2" t="s">
        <v>270</v>
      </c>
      <c r="H41" s="168">
        <f>+'[3]CF-Indirect(2)'!$C$74/1000</f>
        <v>0</v>
      </c>
      <c r="J41" s="23">
        <v>13336</v>
      </c>
    </row>
    <row r="42" spans="2:10" ht="17.25">
      <c r="B42" s="2" t="s">
        <v>271</v>
      </c>
      <c r="H42" s="168">
        <v>0</v>
      </c>
      <c r="J42" s="23">
        <v>387</v>
      </c>
    </row>
    <row r="43" spans="2:10" ht="17.25">
      <c r="B43" s="2" t="s">
        <v>297</v>
      </c>
      <c r="H43" s="170">
        <v>35000</v>
      </c>
      <c r="J43" s="23">
        <v>0</v>
      </c>
    </row>
    <row r="44" spans="2:10" ht="17.25">
      <c r="B44" s="2" t="s">
        <v>194</v>
      </c>
      <c r="H44" s="170">
        <v>11765</v>
      </c>
      <c r="J44" s="23">
        <v>1167</v>
      </c>
    </row>
    <row r="45" spans="2:10" ht="17.25">
      <c r="B45" s="2" t="s">
        <v>195</v>
      </c>
      <c r="H45" s="169">
        <v>-13125</v>
      </c>
      <c r="J45" s="29">
        <v>0</v>
      </c>
    </row>
    <row r="46" spans="2:10" ht="17.25">
      <c r="B46" s="2" t="s">
        <v>196</v>
      </c>
      <c r="H46" s="169">
        <v>-523</v>
      </c>
      <c r="J46" s="29">
        <v>-144</v>
      </c>
    </row>
    <row r="47" spans="2:10" ht="17.25">
      <c r="B47" s="2" t="s">
        <v>256</v>
      </c>
      <c r="H47" s="169">
        <v>-5621</v>
      </c>
      <c r="J47" s="23">
        <v>0</v>
      </c>
    </row>
    <row r="48" ht="11.25" customHeight="1">
      <c r="H48" s="171"/>
    </row>
    <row r="49" spans="1:10" ht="16.5" customHeight="1">
      <c r="A49" s="1" t="s">
        <v>316</v>
      </c>
      <c r="H49" s="70">
        <f>SUM(H39:H48)</f>
        <v>27474</v>
      </c>
      <c r="J49" s="121">
        <f>SUM(J39:J48)</f>
        <v>14746</v>
      </c>
    </row>
    <row r="50" spans="8:10" ht="9.75" customHeight="1">
      <c r="H50" s="59"/>
      <c r="J50" s="29"/>
    </row>
    <row r="51" spans="1:10" ht="17.25">
      <c r="A51" s="2" t="s">
        <v>317</v>
      </c>
      <c r="H51" s="23">
        <f>H49+H35+H25</f>
        <v>937</v>
      </c>
      <c r="J51" s="120">
        <v>3728</v>
      </c>
    </row>
    <row r="52" spans="1:10" ht="17.25">
      <c r="A52" s="2" t="s">
        <v>318</v>
      </c>
      <c r="H52" s="23">
        <f>+J53</f>
        <v>3728</v>
      </c>
      <c r="J52" s="120">
        <v>0</v>
      </c>
    </row>
    <row r="53" spans="1:10" ht="18" thickBot="1">
      <c r="A53" s="1" t="s">
        <v>319</v>
      </c>
      <c r="H53" s="71">
        <f>SUM(H51:H52)</f>
        <v>4665</v>
      </c>
      <c r="J53" s="122">
        <f>SUM(J51:J52)</f>
        <v>3728</v>
      </c>
    </row>
    <row r="54" spans="1:10" ht="18" thickTop="1">
      <c r="A54" s="1"/>
      <c r="H54" s="59"/>
      <c r="J54" s="59"/>
    </row>
    <row r="55" spans="1:10" ht="17.25">
      <c r="A55" s="1" t="s">
        <v>197</v>
      </c>
      <c r="H55" s="59"/>
      <c r="J55" s="59"/>
    </row>
    <row r="56" spans="1:10" ht="17.25">
      <c r="A56" s="1"/>
      <c r="B56" s="2" t="s">
        <v>198</v>
      </c>
      <c r="H56" s="59">
        <v>6046</v>
      </c>
      <c r="J56" s="76">
        <v>6623</v>
      </c>
    </row>
    <row r="57" spans="1:10" ht="17.25">
      <c r="A57" s="1"/>
      <c r="B57" s="2" t="s">
        <v>199</v>
      </c>
      <c r="H57" s="59">
        <v>5141</v>
      </c>
      <c r="J57" s="76">
        <v>2957</v>
      </c>
    </row>
    <row r="58" spans="2:10" ht="17.25">
      <c r="B58" s="2" t="s">
        <v>19</v>
      </c>
      <c r="H58" s="98">
        <v>-6500</v>
      </c>
      <c r="J58" s="76">
        <v>-5852</v>
      </c>
    </row>
    <row r="59" spans="8:10" ht="17.25">
      <c r="H59" s="25">
        <f>SUM(H56:H58)</f>
        <v>4687</v>
      </c>
      <c r="J59" s="25">
        <f>SUM(J56:J58)</f>
        <v>3728</v>
      </c>
    </row>
    <row r="60" spans="2:10" ht="17.25">
      <c r="B60" s="2" t="s">
        <v>204</v>
      </c>
      <c r="H60" s="29">
        <v>-22</v>
      </c>
      <c r="J60" s="29">
        <v>0</v>
      </c>
    </row>
    <row r="61" spans="8:10" ht="18" thickBot="1">
      <c r="H61" s="71">
        <f>SUM(H59:H60)</f>
        <v>4665</v>
      </c>
      <c r="J61" s="122">
        <f>SUM(J59:J60)</f>
        <v>3728</v>
      </c>
    </row>
    <row r="62" spans="8:10" ht="18" thickTop="1">
      <c r="H62" s="232"/>
      <c r="J62" s="233"/>
    </row>
    <row r="63" spans="1:10" ht="17.25">
      <c r="A63" s="259" t="s">
        <v>207</v>
      </c>
      <c r="B63" s="260"/>
      <c r="C63" s="260"/>
      <c r="D63" s="260"/>
      <c r="E63" s="260"/>
      <c r="F63" s="260"/>
      <c r="G63" s="260"/>
      <c r="H63" s="260"/>
      <c r="I63" s="260"/>
      <c r="J63" s="260"/>
    </row>
    <row r="64" spans="1:10" ht="17.25">
      <c r="A64" s="260"/>
      <c r="B64" s="260"/>
      <c r="C64" s="260"/>
      <c r="D64" s="260"/>
      <c r="E64" s="260"/>
      <c r="F64" s="260"/>
      <c r="G64" s="260"/>
      <c r="H64" s="260"/>
      <c r="I64" s="260"/>
      <c r="J64" s="260"/>
    </row>
    <row r="65" spans="1:10" ht="9.75" customHeight="1">
      <c r="A65" s="47"/>
      <c r="B65" s="47"/>
      <c r="C65" s="47"/>
      <c r="D65" s="47"/>
      <c r="E65" s="47"/>
      <c r="F65" s="47"/>
      <c r="G65" s="47"/>
      <c r="H65" s="47"/>
      <c r="J65" s="29"/>
    </row>
    <row r="66" spans="1:11" ht="17.25">
      <c r="A66" s="251" t="s">
        <v>339</v>
      </c>
      <c r="B66" s="251"/>
      <c r="C66" s="251"/>
      <c r="D66" s="251"/>
      <c r="E66" s="251"/>
      <c r="F66" s="251"/>
      <c r="G66" s="251"/>
      <c r="H66" s="251"/>
      <c r="I66" s="251"/>
      <c r="J66" s="251"/>
      <c r="K66" s="132"/>
    </row>
    <row r="67" spans="1:11" ht="17.25">
      <c r="A67" s="261"/>
      <c r="B67" s="261"/>
      <c r="C67" s="261"/>
      <c r="D67" s="261"/>
      <c r="E67" s="261"/>
      <c r="F67" s="261"/>
      <c r="G67" s="261"/>
      <c r="H67" s="261"/>
      <c r="I67" s="261"/>
      <c r="J67" s="261"/>
      <c r="K67" s="132"/>
    </row>
    <row r="149" ht="17.25">
      <c r="H149" s="23" t="s">
        <v>247</v>
      </c>
    </row>
  </sheetData>
  <mergeCells count="4">
    <mergeCell ref="A63:J64"/>
    <mergeCell ref="A1:J1"/>
    <mergeCell ref="A2:J2"/>
    <mergeCell ref="A66:J67"/>
  </mergeCells>
  <printOptions horizontalCentered="1"/>
  <pageMargins left="0.75" right="0.5" top="0.85" bottom="0.75" header="0.5" footer="0.5"/>
  <pageSetup fitToHeight="1" fitToWidth="1" horizontalDpi="600" verticalDpi="600" orientation="portrait" paperSize="9" scale="70"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X383"/>
  <sheetViews>
    <sheetView tabSelected="1" view="pageBreakPreview" zoomScale="75" zoomScaleNormal="85" zoomScaleSheetLayoutView="75" workbookViewId="0" topLeftCell="A213">
      <selection activeCell="B228" sqref="B228:N231"/>
    </sheetView>
  </sheetViews>
  <sheetFormatPr defaultColWidth="9.140625" defaultRowHeight="12.75"/>
  <cols>
    <col min="1" max="1" width="4.28125" style="88" customWidth="1"/>
    <col min="2" max="2" width="3.7109375" style="88" customWidth="1"/>
    <col min="3" max="3" width="14.140625" style="88" customWidth="1"/>
    <col min="4" max="4" width="1.1484375" style="88" customWidth="1"/>
    <col min="5" max="5" width="7.57421875" style="88" customWidth="1"/>
    <col min="6" max="6" width="16.57421875" style="88" customWidth="1"/>
    <col min="7" max="7" width="5.28125" style="89" customWidth="1"/>
    <col min="8" max="8" width="14.421875" style="65" customWidth="1"/>
    <col min="9" max="9" width="1.1484375" style="65" customWidth="1"/>
    <col min="10" max="10" width="14.28125" style="48" customWidth="1"/>
    <col min="11" max="11" width="0.85546875" style="48" customWidth="1"/>
    <col min="12" max="12" width="15.8515625" style="88" customWidth="1"/>
    <col min="13" max="13" width="0.85546875" style="88" customWidth="1"/>
    <col min="14" max="14" width="18.00390625" style="88" customWidth="1"/>
    <col min="15" max="15" width="12.7109375" style="88" customWidth="1"/>
    <col min="16" max="17" width="9.140625" style="88" customWidth="1"/>
    <col min="18" max="18" width="15.00390625" style="88" bestFit="1" customWidth="1"/>
    <col min="19" max="16384" width="9.140625" style="88" customWidth="1"/>
  </cols>
  <sheetData>
    <row r="1" spans="1:14" ht="16.5">
      <c r="A1" s="280" t="s">
        <v>120</v>
      </c>
      <c r="B1" s="281"/>
      <c r="C1" s="281"/>
      <c r="D1" s="281"/>
      <c r="E1" s="281"/>
      <c r="F1" s="281"/>
      <c r="G1" s="281"/>
      <c r="H1" s="281"/>
      <c r="I1" s="281"/>
      <c r="J1" s="281"/>
      <c r="K1" s="281"/>
      <c r="L1" s="281"/>
      <c r="M1" s="281"/>
      <c r="N1" s="281"/>
    </row>
    <row r="2" spans="1:14" ht="16.5">
      <c r="A2" s="280" t="s">
        <v>131</v>
      </c>
      <c r="B2" s="281"/>
      <c r="C2" s="281"/>
      <c r="D2" s="281"/>
      <c r="E2" s="281"/>
      <c r="F2" s="281"/>
      <c r="G2" s="281"/>
      <c r="H2" s="281"/>
      <c r="I2" s="281"/>
      <c r="J2" s="281"/>
      <c r="K2" s="281"/>
      <c r="L2" s="281"/>
      <c r="M2" s="281"/>
      <c r="N2" s="281"/>
    </row>
    <row r="3" ht="16.5">
      <c r="A3" s="82"/>
    </row>
    <row r="4" ht="16.5">
      <c r="A4" s="82" t="s">
        <v>133</v>
      </c>
    </row>
    <row r="5" ht="16.5">
      <c r="A5" s="82" t="s">
        <v>268</v>
      </c>
    </row>
    <row r="7" spans="1:2" ht="16.5">
      <c r="A7" s="82" t="s">
        <v>93</v>
      </c>
      <c r="B7" s="82" t="s">
        <v>134</v>
      </c>
    </row>
    <row r="8" ht="16.5">
      <c r="A8" s="82"/>
    </row>
    <row r="9" spans="1:11" s="82" customFormat="1" ht="14.25">
      <c r="A9" s="82" t="s">
        <v>39</v>
      </c>
      <c r="B9" s="82" t="s">
        <v>132</v>
      </c>
      <c r="G9" s="83"/>
      <c r="H9" s="145"/>
      <c r="I9" s="145"/>
      <c r="J9" s="146"/>
      <c r="K9" s="146"/>
    </row>
    <row r="11" spans="2:14" ht="16.5">
      <c r="B11" s="238" t="s">
        <v>235</v>
      </c>
      <c r="C11" s="238"/>
      <c r="D11" s="238"/>
      <c r="E11" s="238"/>
      <c r="F11" s="238"/>
      <c r="G11" s="238"/>
      <c r="H11" s="238"/>
      <c r="I11" s="238"/>
      <c r="J11" s="238"/>
      <c r="K11" s="238"/>
      <c r="L11" s="238"/>
      <c r="M11" s="238"/>
      <c r="N11" s="238"/>
    </row>
    <row r="12" spans="2:14" ht="16.5">
      <c r="B12" s="238"/>
      <c r="C12" s="238"/>
      <c r="D12" s="238"/>
      <c r="E12" s="238"/>
      <c r="F12" s="238"/>
      <c r="G12" s="238"/>
      <c r="H12" s="238"/>
      <c r="I12" s="238"/>
      <c r="J12" s="238"/>
      <c r="K12" s="238"/>
      <c r="L12" s="238"/>
      <c r="M12" s="238"/>
      <c r="N12" s="238"/>
    </row>
    <row r="13" spans="2:14" ht="16.5">
      <c r="B13" s="238"/>
      <c r="C13" s="238"/>
      <c r="D13" s="238"/>
      <c r="E13" s="238"/>
      <c r="F13" s="238"/>
      <c r="G13" s="238"/>
      <c r="H13" s="238"/>
      <c r="I13" s="238"/>
      <c r="J13" s="238"/>
      <c r="K13" s="238"/>
      <c r="L13" s="238"/>
      <c r="M13" s="238"/>
      <c r="N13" s="238"/>
    </row>
    <row r="14" spans="2:14" ht="16.5">
      <c r="B14" s="238"/>
      <c r="C14" s="238"/>
      <c r="D14" s="238"/>
      <c r="E14" s="238"/>
      <c r="F14" s="238"/>
      <c r="G14" s="238"/>
      <c r="H14" s="238"/>
      <c r="I14" s="238"/>
      <c r="J14" s="238"/>
      <c r="K14" s="238"/>
      <c r="L14" s="238"/>
      <c r="M14" s="238"/>
      <c r="N14" s="238"/>
    </row>
    <row r="15" spans="2:14" ht="12.75" customHeight="1">
      <c r="B15" s="238" t="s">
        <v>135</v>
      </c>
      <c r="C15" s="238"/>
      <c r="D15" s="238"/>
      <c r="E15" s="238"/>
      <c r="F15" s="238"/>
      <c r="G15" s="238"/>
      <c r="H15" s="238"/>
      <c r="I15" s="238"/>
      <c r="J15" s="238"/>
      <c r="K15" s="238"/>
      <c r="L15" s="238"/>
      <c r="M15" s="238"/>
      <c r="N15" s="238"/>
    </row>
    <row r="16" spans="2:14" ht="16.5" customHeight="1">
      <c r="B16" s="238"/>
      <c r="C16" s="238"/>
      <c r="D16" s="238"/>
      <c r="E16" s="238"/>
      <c r="F16" s="238"/>
      <c r="G16" s="238"/>
      <c r="H16" s="238"/>
      <c r="I16" s="238"/>
      <c r="J16" s="238"/>
      <c r="K16" s="238"/>
      <c r="L16" s="238"/>
      <c r="M16" s="238"/>
      <c r="N16" s="238"/>
    </row>
    <row r="17" spans="2:14" ht="17.25" customHeight="1">
      <c r="B17" s="238"/>
      <c r="C17" s="238"/>
      <c r="D17" s="238"/>
      <c r="E17" s="238"/>
      <c r="F17" s="238"/>
      <c r="G17" s="238"/>
      <c r="H17" s="238"/>
      <c r="I17" s="238"/>
      <c r="J17" s="238"/>
      <c r="K17" s="238"/>
      <c r="L17" s="238"/>
      <c r="M17" s="238"/>
      <c r="N17" s="238"/>
    </row>
    <row r="18" spans="1:11" s="82" customFormat="1" ht="14.25">
      <c r="A18" s="82" t="s">
        <v>40</v>
      </c>
      <c r="B18" s="82" t="s">
        <v>243</v>
      </c>
      <c r="G18" s="83"/>
      <c r="H18" s="145"/>
      <c r="I18" s="145"/>
      <c r="J18" s="146"/>
      <c r="K18" s="146"/>
    </row>
    <row r="20" spans="2:14" ht="16.5" customHeight="1">
      <c r="B20" s="238" t="s">
        <v>244</v>
      </c>
      <c r="C20" s="238"/>
      <c r="D20" s="238"/>
      <c r="E20" s="238"/>
      <c r="F20" s="238"/>
      <c r="G20" s="238"/>
      <c r="H20" s="238"/>
      <c r="I20" s="238"/>
      <c r="J20" s="238"/>
      <c r="K20" s="238"/>
      <c r="L20" s="238"/>
      <c r="M20" s="238"/>
      <c r="N20" s="238"/>
    </row>
    <row r="21" spans="2:14" ht="16.5" customHeight="1">
      <c r="B21" s="238"/>
      <c r="C21" s="238"/>
      <c r="D21" s="238"/>
      <c r="E21" s="238"/>
      <c r="F21" s="238"/>
      <c r="G21" s="238"/>
      <c r="H21" s="238"/>
      <c r="I21" s="238"/>
      <c r="J21" s="238"/>
      <c r="K21" s="238"/>
      <c r="L21" s="238"/>
      <c r="M21" s="238"/>
      <c r="N21" s="238"/>
    </row>
    <row r="22" spans="2:14" ht="16.5">
      <c r="B22" s="81"/>
      <c r="C22" s="81"/>
      <c r="D22" s="81"/>
      <c r="E22" s="81"/>
      <c r="F22" s="81"/>
      <c r="G22" s="81"/>
      <c r="H22" s="81"/>
      <c r="I22" s="81"/>
      <c r="J22" s="81"/>
      <c r="K22" s="81"/>
      <c r="L22" s="81"/>
      <c r="M22" s="81"/>
      <c r="N22" s="81"/>
    </row>
    <row r="23" spans="1:11" s="82" customFormat="1" ht="14.25">
      <c r="A23" s="82" t="s">
        <v>43</v>
      </c>
      <c r="B23" s="82" t="s">
        <v>94</v>
      </c>
      <c r="G23" s="83"/>
      <c r="H23" s="145"/>
      <c r="I23" s="145"/>
      <c r="J23" s="146"/>
      <c r="K23" s="146"/>
    </row>
    <row r="25" spans="2:14" ht="16.5">
      <c r="B25" s="270" t="s">
        <v>281</v>
      </c>
      <c r="C25" s="282"/>
      <c r="D25" s="282"/>
      <c r="E25" s="282"/>
      <c r="F25" s="282"/>
      <c r="G25" s="282"/>
      <c r="H25" s="282"/>
      <c r="I25" s="282"/>
      <c r="J25" s="282"/>
      <c r="K25" s="282"/>
      <c r="L25" s="282"/>
      <c r="M25" s="282"/>
      <c r="N25" s="282"/>
    </row>
    <row r="26" spans="2:14" ht="16.5">
      <c r="B26" s="282"/>
      <c r="C26" s="282"/>
      <c r="D26" s="282"/>
      <c r="E26" s="282"/>
      <c r="F26" s="282"/>
      <c r="G26" s="282"/>
      <c r="H26" s="282"/>
      <c r="I26" s="282"/>
      <c r="J26" s="282"/>
      <c r="K26" s="282"/>
      <c r="L26" s="282"/>
      <c r="M26" s="282"/>
      <c r="N26" s="282"/>
    </row>
    <row r="27" spans="2:14" ht="16.5">
      <c r="B27" s="181"/>
      <c r="C27" s="181"/>
      <c r="D27" s="181"/>
      <c r="E27" s="181"/>
      <c r="F27" s="181"/>
      <c r="G27" s="181"/>
      <c r="H27" s="181"/>
      <c r="I27" s="181"/>
      <c r="J27" s="181"/>
      <c r="K27" s="181"/>
      <c r="L27" s="181"/>
      <c r="M27" s="181"/>
      <c r="N27" s="181"/>
    </row>
    <row r="28" spans="1:11" s="82" customFormat="1" ht="14.25">
      <c r="A28" s="82" t="s">
        <v>44</v>
      </c>
      <c r="B28" s="139" t="s">
        <v>282</v>
      </c>
      <c r="G28" s="83"/>
      <c r="H28" s="145"/>
      <c r="I28" s="145"/>
      <c r="J28" s="146"/>
      <c r="K28" s="146"/>
    </row>
    <row r="30" spans="2:14" ht="16.5">
      <c r="B30" s="270" t="s">
        <v>283</v>
      </c>
      <c r="C30" s="270"/>
      <c r="D30" s="270"/>
      <c r="E30" s="270"/>
      <c r="F30" s="270"/>
      <c r="G30" s="270"/>
      <c r="H30" s="270"/>
      <c r="I30" s="270"/>
      <c r="J30" s="270"/>
      <c r="K30" s="270"/>
      <c r="L30" s="270"/>
      <c r="M30" s="270"/>
      <c r="N30" s="270"/>
    </row>
    <row r="31" spans="2:14" ht="16.5">
      <c r="B31" s="270"/>
      <c r="C31" s="270"/>
      <c r="D31" s="270"/>
      <c r="E31" s="270"/>
      <c r="F31" s="270"/>
      <c r="G31" s="270"/>
      <c r="H31" s="270"/>
      <c r="I31" s="270"/>
      <c r="J31" s="270"/>
      <c r="K31" s="270"/>
      <c r="L31" s="270"/>
      <c r="M31" s="270"/>
      <c r="N31" s="270"/>
    </row>
    <row r="32" spans="2:14" ht="16.5">
      <c r="B32" s="178"/>
      <c r="C32" s="178"/>
      <c r="D32" s="178"/>
      <c r="E32" s="178"/>
      <c r="F32" s="178"/>
      <c r="G32" s="178"/>
      <c r="H32" s="178"/>
      <c r="I32" s="178"/>
      <c r="J32" s="178"/>
      <c r="K32" s="178"/>
      <c r="L32" s="178"/>
      <c r="M32" s="178"/>
      <c r="N32" s="178"/>
    </row>
    <row r="33" spans="1:11" s="82" customFormat="1" ht="14.25">
      <c r="A33" s="82" t="s">
        <v>45</v>
      </c>
      <c r="B33" s="82" t="s">
        <v>253</v>
      </c>
      <c r="G33" s="83"/>
      <c r="H33" s="145"/>
      <c r="I33" s="145"/>
      <c r="J33" s="146"/>
      <c r="K33" s="146"/>
    </row>
    <row r="35" spans="2:14" ht="16.5">
      <c r="B35" s="238" t="s">
        <v>284</v>
      </c>
      <c r="C35" s="238"/>
      <c r="D35" s="238"/>
      <c r="E35" s="238"/>
      <c r="F35" s="238"/>
      <c r="G35" s="238"/>
      <c r="H35" s="238"/>
      <c r="I35" s="238"/>
      <c r="J35" s="238"/>
      <c r="K35" s="238"/>
      <c r="L35" s="238"/>
      <c r="M35" s="238"/>
      <c r="N35" s="238"/>
    </row>
    <row r="36" spans="2:14" ht="16.5">
      <c r="B36" s="269"/>
      <c r="C36" s="269"/>
      <c r="D36" s="269"/>
      <c r="E36" s="269"/>
      <c r="F36" s="269"/>
      <c r="G36" s="269"/>
      <c r="H36" s="269"/>
      <c r="I36" s="269"/>
      <c r="J36" s="269"/>
      <c r="K36" s="269"/>
      <c r="L36" s="269"/>
      <c r="M36" s="269"/>
      <c r="N36" s="269"/>
    </row>
    <row r="37" spans="2:14" ht="16.5">
      <c r="B37" s="173"/>
      <c r="C37" s="173"/>
      <c r="D37" s="173"/>
      <c r="E37" s="173"/>
      <c r="F37" s="173"/>
      <c r="G37" s="173"/>
      <c r="H37" s="173"/>
      <c r="I37" s="173"/>
      <c r="J37" s="173"/>
      <c r="K37" s="173"/>
      <c r="L37" s="173"/>
      <c r="M37" s="173"/>
      <c r="N37" s="173"/>
    </row>
    <row r="38" spans="1:11" s="82" customFormat="1" ht="14.25">
      <c r="A38" s="82" t="s">
        <v>46</v>
      </c>
      <c r="B38" s="82" t="s">
        <v>53</v>
      </c>
      <c r="G38" s="83"/>
      <c r="H38" s="145"/>
      <c r="I38" s="145"/>
      <c r="J38" s="146"/>
      <c r="K38" s="146"/>
    </row>
    <row r="39" spans="15:24" ht="14.25" customHeight="1">
      <c r="O39" s="135" t="s">
        <v>101</v>
      </c>
      <c r="P39" s="135"/>
      <c r="Q39" s="135"/>
      <c r="R39" s="135"/>
      <c r="S39" s="135"/>
      <c r="T39" s="135"/>
      <c r="U39" s="135"/>
      <c r="V39" s="135"/>
      <c r="W39" s="135"/>
      <c r="X39" s="135"/>
    </row>
    <row r="40" spans="2:15" ht="16.5">
      <c r="B40" s="238" t="s">
        <v>285</v>
      </c>
      <c r="C40" s="238"/>
      <c r="D40" s="238"/>
      <c r="E40" s="238"/>
      <c r="F40" s="238"/>
      <c r="G40" s="238"/>
      <c r="H40" s="238"/>
      <c r="I40" s="238"/>
      <c r="J40" s="238"/>
      <c r="K40" s="238"/>
      <c r="L40" s="238"/>
      <c r="M40" s="238"/>
      <c r="N40" s="238"/>
      <c r="O40" s="184" t="s">
        <v>101</v>
      </c>
    </row>
    <row r="41" spans="2:15" ht="16.5">
      <c r="B41" s="238"/>
      <c r="C41" s="238"/>
      <c r="D41" s="238"/>
      <c r="E41" s="238"/>
      <c r="F41" s="238"/>
      <c r="G41" s="238"/>
      <c r="H41" s="238"/>
      <c r="I41" s="238"/>
      <c r="J41" s="238"/>
      <c r="K41" s="238"/>
      <c r="L41" s="238"/>
      <c r="M41" s="238"/>
      <c r="N41" s="238"/>
      <c r="O41" s="184"/>
    </row>
    <row r="42" spans="2:15" ht="16.5">
      <c r="B42" s="286"/>
      <c r="C42" s="286"/>
      <c r="D42" s="286"/>
      <c r="E42" s="286"/>
      <c r="F42" s="286"/>
      <c r="G42" s="286"/>
      <c r="H42" s="286"/>
      <c r="I42" s="286"/>
      <c r="J42" s="286"/>
      <c r="K42" s="286"/>
      <c r="L42" s="286"/>
      <c r="M42" s="286"/>
      <c r="N42" s="286"/>
      <c r="O42" s="184"/>
    </row>
    <row r="43" spans="2:15" ht="16.5">
      <c r="B43" s="227"/>
      <c r="C43" s="227"/>
      <c r="D43" s="227"/>
      <c r="E43" s="227"/>
      <c r="F43" s="227"/>
      <c r="G43" s="227"/>
      <c r="H43" s="227"/>
      <c r="I43" s="227"/>
      <c r="J43" s="227"/>
      <c r="K43" s="227"/>
      <c r="L43" s="227"/>
      <c r="M43" s="227"/>
      <c r="N43" s="227"/>
      <c r="O43" s="184"/>
    </row>
    <row r="44" spans="1:11" s="82" customFormat="1" ht="14.25">
      <c r="A44" s="82" t="s">
        <v>47</v>
      </c>
      <c r="B44" s="82" t="s">
        <v>54</v>
      </c>
      <c r="G44" s="83"/>
      <c r="H44" s="145"/>
      <c r="I44" s="145"/>
      <c r="J44" s="146"/>
      <c r="K44" s="146"/>
    </row>
    <row r="46" spans="2:14" ht="16.5" customHeight="1">
      <c r="B46" s="285" t="s">
        <v>259</v>
      </c>
      <c r="C46" s="278"/>
      <c r="D46" s="278"/>
      <c r="E46" s="278"/>
      <c r="F46" s="278"/>
      <c r="G46" s="278"/>
      <c r="H46" s="278"/>
      <c r="I46" s="278"/>
      <c r="J46" s="278"/>
      <c r="K46" s="278"/>
      <c r="L46" s="278"/>
      <c r="M46" s="278"/>
      <c r="N46" s="278"/>
    </row>
    <row r="47" spans="2:14" ht="16.5">
      <c r="B47" s="283" t="s">
        <v>260</v>
      </c>
      <c r="C47" s="284"/>
      <c r="D47" s="284"/>
      <c r="E47" s="284"/>
      <c r="F47" s="284"/>
      <c r="G47" s="284"/>
      <c r="H47" s="284"/>
      <c r="I47" s="284"/>
      <c r="J47" s="284"/>
      <c r="K47" s="284"/>
      <c r="L47" s="284"/>
      <c r="M47" s="284"/>
      <c r="N47" s="284"/>
    </row>
    <row r="48" spans="2:14" ht="16.5">
      <c r="B48" s="81"/>
      <c r="C48" s="144"/>
      <c r="D48" s="144"/>
      <c r="E48" s="144"/>
      <c r="F48" s="144"/>
      <c r="G48" s="144"/>
      <c r="H48" s="144"/>
      <c r="I48" s="144"/>
      <c r="J48" s="144"/>
      <c r="K48" s="144"/>
      <c r="L48" s="144"/>
      <c r="M48" s="144"/>
      <c r="N48" s="144"/>
    </row>
    <row r="49" spans="2:14" ht="16.5">
      <c r="B49" s="238" t="s">
        <v>261</v>
      </c>
      <c r="C49" s="239"/>
      <c r="D49" s="239"/>
      <c r="E49" s="239"/>
      <c r="F49" s="239"/>
      <c r="G49" s="239"/>
      <c r="H49" s="239"/>
      <c r="I49" s="239"/>
      <c r="J49" s="239"/>
      <c r="K49" s="239"/>
      <c r="L49" s="239"/>
      <c r="M49" s="239"/>
      <c r="N49" s="239"/>
    </row>
    <row r="50" spans="2:14" ht="16.5">
      <c r="B50" s="239"/>
      <c r="C50" s="239"/>
      <c r="D50" s="239"/>
      <c r="E50" s="239"/>
      <c r="F50" s="239"/>
      <c r="G50" s="239"/>
      <c r="H50" s="239"/>
      <c r="I50" s="239"/>
      <c r="J50" s="239"/>
      <c r="K50" s="239"/>
      <c r="L50" s="239"/>
      <c r="M50" s="239"/>
      <c r="N50" s="239"/>
    </row>
    <row r="51" spans="2:14" ht="16.5">
      <c r="B51" s="144"/>
      <c r="C51" s="144"/>
      <c r="D51" s="144"/>
      <c r="E51" s="144"/>
      <c r="F51" s="144"/>
      <c r="G51" s="144"/>
      <c r="H51" s="144"/>
      <c r="I51" s="144"/>
      <c r="J51" s="144"/>
      <c r="K51" s="144"/>
      <c r="L51" s="144"/>
      <c r="M51" s="144"/>
      <c r="N51" s="144"/>
    </row>
    <row r="52" spans="1:11" s="82" customFormat="1" ht="15" customHeight="1">
      <c r="A52" s="82" t="s">
        <v>101</v>
      </c>
      <c r="B52" s="82" t="s">
        <v>101</v>
      </c>
      <c r="G52" s="83"/>
      <c r="H52" s="145"/>
      <c r="I52" s="145"/>
      <c r="J52" s="146"/>
      <c r="K52" s="146"/>
    </row>
    <row r="53" spans="1:11" s="82" customFormat="1" ht="14.25">
      <c r="A53" s="82" t="s">
        <v>48</v>
      </c>
      <c r="B53" s="82" t="s">
        <v>138</v>
      </c>
      <c r="G53" s="83"/>
      <c r="H53" s="145"/>
      <c r="I53" s="145"/>
      <c r="J53" s="146"/>
      <c r="K53" s="146"/>
    </row>
    <row r="54" spans="7:11" s="82" customFormat="1" ht="7.5" customHeight="1">
      <c r="G54" s="83"/>
      <c r="H54" s="145"/>
      <c r="I54" s="145"/>
      <c r="J54" s="146"/>
      <c r="K54" s="146"/>
    </row>
    <row r="55" spans="2:11" s="82" customFormat="1" ht="16.5">
      <c r="B55" s="88" t="s">
        <v>245</v>
      </c>
      <c r="G55" s="83"/>
      <c r="H55" s="145"/>
      <c r="I55" s="145"/>
      <c r="J55" s="146"/>
      <c r="K55" s="146"/>
    </row>
    <row r="56" ht="16.5">
      <c r="J56" s="146" t="s">
        <v>254</v>
      </c>
    </row>
    <row r="57" spans="6:14" s="82" customFormat="1" ht="14.25">
      <c r="F57" s="140" t="s">
        <v>136</v>
      </c>
      <c r="G57" s="185"/>
      <c r="H57" s="140" t="s">
        <v>139</v>
      </c>
      <c r="I57" s="185"/>
      <c r="J57" s="140" t="s">
        <v>1</v>
      </c>
      <c r="K57" s="185"/>
      <c r="L57" s="185"/>
      <c r="M57" s="185"/>
      <c r="N57" s="185"/>
    </row>
    <row r="58" spans="2:14" s="82" customFormat="1" ht="14.25">
      <c r="B58" s="82" t="s">
        <v>265</v>
      </c>
      <c r="F58" s="185" t="s">
        <v>137</v>
      </c>
      <c r="G58" s="185"/>
      <c r="H58" s="140" t="s">
        <v>140</v>
      </c>
      <c r="I58" s="185"/>
      <c r="J58" s="140" t="s">
        <v>115</v>
      </c>
      <c r="K58" s="185"/>
      <c r="L58" s="140" t="s">
        <v>110</v>
      </c>
      <c r="M58" s="140"/>
      <c r="N58" s="140" t="s">
        <v>107</v>
      </c>
    </row>
    <row r="59" spans="2:14" s="82" customFormat="1" ht="14.25">
      <c r="B59" s="82" t="s">
        <v>101</v>
      </c>
      <c r="F59" s="140" t="s">
        <v>3</v>
      </c>
      <c r="G59" s="140"/>
      <c r="H59" s="140" t="s">
        <v>3</v>
      </c>
      <c r="I59" s="140"/>
      <c r="J59" s="140" t="s">
        <v>3</v>
      </c>
      <c r="K59" s="140"/>
      <c r="L59" s="140" t="s">
        <v>3</v>
      </c>
      <c r="M59" s="140"/>
      <c r="N59" s="140" t="s">
        <v>3</v>
      </c>
    </row>
    <row r="60" spans="2:14" s="82" customFormat="1" ht="14.25">
      <c r="B60" s="82" t="s">
        <v>29</v>
      </c>
      <c r="F60" s="185"/>
      <c r="G60" s="185"/>
      <c r="H60" s="185"/>
      <c r="I60" s="185"/>
      <c r="J60" s="185"/>
      <c r="K60" s="185"/>
      <c r="L60" s="185"/>
      <c r="M60" s="185"/>
      <c r="N60" s="185"/>
    </row>
    <row r="61" spans="2:9" ht="16.5">
      <c r="B61" s="88" t="s">
        <v>116</v>
      </c>
      <c r="G61" s="48"/>
      <c r="I61" s="48"/>
    </row>
    <row r="62" spans="3:14" ht="16.5">
      <c r="C62" s="88" t="s">
        <v>73</v>
      </c>
      <c r="F62" s="49">
        <v>75573</v>
      </c>
      <c r="G62" s="48"/>
      <c r="H62" s="49">
        <v>1947</v>
      </c>
      <c r="I62" s="48"/>
      <c r="J62" s="48">
        <f>+'[1]A8(detailed)'!$E$15</f>
        <v>0</v>
      </c>
      <c r="L62" s="111">
        <v>-11</v>
      </c>
      <c r="M62" s="49"/>
      <c r="N62" s="49">
        <f>SUM(F62:L62)</f>
        <v>77509</v>
      </c>
    </row>
    <row r="63" spans="3:14" ht="16.5">
      <c r="C63" s="88" t="s">
        <v>141</v>
      </c>
      <c r="F63" s="49">
        <v>12444</v>
      </c>
      <c r="G63" s="48"/>
      <c r="H63" s="49">
        <v>11766</v>
      </c>
      <c r="I63" s="48"/>
      <c r="J63" s="48">
        <f>+'[1]A8(detailed)'!$E$16</f>
        <v>0</v>
      </c>
      <c r="L63" s="49">
        <f>+'[1]A8(detailed)'!$I$16</f>
        <v>0</v>
      </c>
      <c r="M63" s="49"/>
      <c r="N63" s="49">
        <f>SUM(F63:L63)</f>
        <v>24210</v>
      </c>
    </row>
    <row r="64" spans="2:14" ht="17.25" thickBot="1">
      <c r="B64" s="88" t="s">
        <v>117</v>
      </c>
      <c r="F64" s="186">
        <f>SUM(F62:F63)</f>
        <v>88017</v>
      </c>
      <c r="G64" s="186"/>
      <c r="H64" s="186">
        <f>SUM(H62:H63)</f>
        <v>13713</v>
      </c>
      <c r="I64" s="186"/>
      <c r="J64" s="186">
        <v>0</v>
      </c>
      <c r="K64" s="186"/>
      <c r="L64" s="189">
        <f>SUM(L62:L63)</f>
        <v>-11</v>
      </c>
      <c r="M64" s="186"/>
      <c r="N64" s="186">
        <f>SUM(N62:N63)</f>
        <v>101719</v>
      </c>
    </row>
    <row r="65" spans="7:14" ht="5.25" customHeight="1" thickTop="1">
      <c r="G65" s="48"/>
      <c r="I65" s="48"/>
      <c r="N65" s="187"/>
    </row>
    <row r="66" spans="2:14" ht="16.5">
      <c r="B66" s="82" t="s">
        <v>2</v>
      </c>
      <c r="G66" s="48"/>
      <c r="I66" s="48"/>
      <c r="N66" s="187"/>
    </row>
    <row r="67" spans="2:14" ht="16.5">
      <c r="B67" s="88" t="s">
        <v>337</v>
      </c>
      <c r="F67" s="49">
        <v>4203</v>
      </c>
      <c r="G67" s="48"/>
      <c r="H67" s="111">
        <v>-655</v>
      </c>
      <c r="I67" s="48"/>
      <c r="J67" s="49">
        <v>785</v>
      </c>
      <c r="K67" s="49"/>
      <c r="L67" s="111">
        <v>-576</v>
      </c>
      <c r="M67" s="49"/>
      <c r="N67" s="52">
        <f>SUM(F67:L67)</f>
        <v>3757</v>
      </c>
    </row>
    <row r="68" spans="2:14" ht="16.5">
      <c r="B68" s="88" t="s">
        <v>14</v>
      </c>
      <c r="F68" s="111">
        <v>-2495</v>
      </c>
      <c r="G68" s="113"/>
      <c r="H68" s="111">
        <v>-50</v>
      </c>
      <c r="I68" s="48"/>
      <c r="J68" s="48">
        <v>0</v>
      </c>
      <c r="L68" s="49">
        <v>0</v>
      </c>
      <c r="M68" s="49"/>
      <c r="N68" s="114">
        <f>SUM(F68:L68)</f>
        <v>-2545</v>
      </c>
    </row>
    <row r="69" spans="2:14" ht="16.5">
      <c r="B69" s="88" t="s">
        <v>41</v>
      </c>
      <c r="C69" s="52"/>
      <c r="D69" s="52"/>
      <c r="F69" s="49"/>
      <c r="G69" s="48"/>
      <c r="H69" s="49"/>
      <c r="I69" s="48"/>
      <c r="L69" s="49">
        <v>23</v>
      </c>
      <c r="M69" s="49"/>
      <c r="N69" s="52">
        <f>SUM(F69:L69)</f>
        <v>23</v>
      </c>
    </row>
    <row r="70" spans="2:14" ht="16.5">
      <c r="B70" s="88" t="s">
        <v>30</v>
      </c>
      <c r="C70" s="52"/>
      <c r="D70" s="52"/>
      <c r="F70" s="136">
        <v>-3111</v>
      </c>
      <c r="G70" s="137"/>
      <c r="H70" s="136">
        <v>0</v>
      </c>
      <c r="I70" s="138"/>
      <c r="J70" s="138">
        <f>+'[1]A8(detailed)'!$E$32</f>
        <v>0</v>
      </c>
      <c r="K70" s="138"/>
      <c r="L70" s="136">
        <v>0</v>
      </c>
      <c r="M70" s="64"/>
      <c r="N70" s="136">
        <f>SUM(F70:L70)</f>
        <v>-3111</v>
      </c>
    </row>
    <row r="71" spans="1:14" ht="16.5">
      <c r="A71" s="188"/>
      <c r="B71" s="88" t="s">
        <v>321</v>
      </c>
      <c r="C71" s="52"/>
      <c r="D71" s="52"/>
      <c r="F71" s="111">
        <f>SUM(F67:F70)</f>
        <v>-1403</v>
      </c>
      <c r="G71" s="48"/>
      <c r="H71" s="111">
        <f>SUM(H67:H70)</f>
        <v>-705</v>
      </c>
      <c r="I71" s="48"/>
      <c r="J71" s="48">
        <f>SUM(J67:J70)</f>
        <v>785</v>
      </c>
      <c r="L71" s="113">
        <f>SUM(L67:L70)</f>
        <v>-553</v>
      </c>
      <c r="M71" s="111"/>
      <c r="N71" s="111">
        <f>SUM(N67:N70)</f>
        <v>-1876</v>
      </c>
    </row>
    <row r="72" spans="1:14" ht="16.5">
      <c r="A72" s="188"/>
      <c r="B72" s="88" t="s">
        <v>213</v>
      </c>
      <c r="C72" s="52"/>
      <c r="D72" s="52"/>
      <c r="F72" s="49"/>
      <c r="G72" s="48"/>
      <c r="H72" s="49"/>
      <c r="I72" s="48"/>
      <c r="L72" s="123">
        <v>352</v>
      </c>
      <c r="M72" s="111"/>
      <c r="N72" s="52">
        <f>SUM(F72:L72)</f>
        <v>352</v>
      </c>
    </row>
    <row r="73" spans="1:14" ht="17.25" thickBot="1">
      <c r="A73" s="188"/>
      <c r="B73" s="88" t="s">
        <v>42</v>
      </c>
      <c r="C73" s="52"/>
      <c r="D73" s="52"/>
      <c r="F73" s="49"/>
      <c r="G73" s="48"/>
      <c r="H73" s="49"/>
      <c r="I73" s="48"/>
      <c r="L73" s="111"/>
      <c r="M73" s="111"/>
      <c r="N73" s="189">
        <f>SUM(N71:N72)</f>
        <v>-1524</v>
      </c>
    </row>
    <row r="74" spans="7:9" ht="12.75" customHeight="1" thickTop="1">
      <c r="G74" s="48"/>
      <c r="I74" s="48"/>
    </row>
    <row r="75" spans="1:11" s="82" customFormat="1" ht="14.25">
      <c r="A75" s="82" t="s">
        <v>49</v>
      </c>
      <c r="B75" s="82" t="s">
        <v>99</v>
      </c>
      <c r="G75" s="83"/>
      <c r="H75" s="145"/>
      <c r="I75" s="145"/>
      <c r="J75" s="146"/>
      <c r="K75" s="146"/>
    </row>
    <row r="76" ht="8.25" customHeight="1"/>
    <row r="77" spans="2:14" ht="15" customHeight="1">
      <c r="B77" s="238" t="s">
        <v>246</v>
      </c>
      <c r="C77" s="238"/>
      <c r="D77" s="238"/>
      <c r="E77" s="238"/>
      <c r="F77" s="238"/>
      <c r="G77" s="238"/>
      <c r="H77" s="238"/>
      <c r="I77" s="238"/>
      <c r="J77" s="238"/>
      <c r="K77" s="238"/>
      <c r="L77" s="238"/>
      <c r="M77" s="238"/>
      <c r="N77" s="238"/>
    </row>
    <row r="78" spans="2:14" ht="16.5">
      <c r="B78" s="238"/>
      <c r="C78" s="238"/>
      <c r="D78" s="238"/>
      <c r="E78" s="238"/>
      <c r="F78" s="238"/>
      <c r="G78" s="238"/>
      <c r="H78" s="238"/>
      <c r="I78" s="238"/>
      <c r="J78" s="238"/>
      <c r="K78" s="238"/>
      <c r="L78" s="238"/>
      <c r="M78" s="238"/>
      <c r="N78" s="238"/>
    </row>
    <row r="79" spans="2:14" ht="13.5" customHeight="1">
      <c r="B79" s="81"/>
      <c r="C79" s="81"/>
      <c r="D79" s="81"/>
      <c r="E79" s="81"/>
      <c r="F79" s="81"/>
      <c r="G79" s="81"/>
      <c r="H79" s="81"/>
      <c r="I79" s="81"/>
      <c r="J79" s="81"/>
      <c r="K79" s="81"/>
      <c r="L79" s="81"/>
      <c r="M79" s="81"/>
      <c r="N79" s="81"/>
    </row>
    <row r="80" spans="1:11" s="82" customFormat="1" ht="14.25">
      <c r="A80" s="82" t="s">
        <v>50</v>
      </c>
      <c r="B80" s="82" t="s">
        <v>21</v>
      </c>
      <c r="G80" s="83"/>
      <c r="H80" s="145"/>
      <c r="I80" s="145"/>
      <c r="J80" s="146"/>
      <c r="K80" s="146"/>
    </row>
    <row r="81" ht="10.5" customHeight="1"/>
    <row r="82" spans="2:14" ht="13.5" customHeight="1">
      <c r="B82" s="273" t="s">
        <v>303</v>
      </c>
      <c r="C82" s="262"/>
      <c r="D82" s="262"/>
      <c r="E82" s="262"/>
      <c r="F82" s="262"/>
      <c r="G82" s="262"/>
      <c r="H82" s="262"/>
      <c r="I82" s="262"/>
      <c r="J82" s="262"/>
      <c r="K82" s="262"/>
      <c r="L82" s="262"/>
      <c r="M82" s="262"/>
      <c r="N82" s="262"/>
    </row>
    <row r="83" spans="2:15" ht="13.5" customHeight="1">
      <c r="B83" s="88" t="s">
        <v>7</v>
      </c>
      <c r="C83" s="238" t="s">
        <v>341</v>
      </c>
      <c r="D83" s="267"/>
      <c r="E83" s="267"/>
      <c r="F83" s="267"/>
      <c r="G83" s="267"/>
      <c r="H83" s="267"/>
      <c r="I83" s="267"/>
      <c r="J83" s="267"/>
      <c r="K83" s="267"/>
      <c r="L83" s="267"/>
      <c r="M83" s="267"/>
      <c r="N83" s="267"/>
      <c r="O83" s="81"/>
    </row>
    <row r="84" spans="3:15" ht="13.5" customHeight="1">
      <c r="C84" s="267"/>
      <c r="D84" s="267"/>
      <c r="E84" s="267"/>
      <c r="F84" s="267"/>
      <c r="G84" s="267"/>
      <c r="H84" s="267"/>
      <c r="I84" s="267"/>
      <c r="J84" s="267"/>
      <c r="K84" s="267"/>
      <c r="L84" s="267"/>
      <c r="M84" s="267"/>
      <c r="N84" s="267"/>
      <c r="O84" s="81"/>
    </row>
    <row r="85" spans="3:15" ht="13.5" customHeight="1">
      <c r="C85" s="267"/>
      <c r="D85" s="267"/>
      <c r="E85" s="267"/>
      <c r="F85" s="267"/>
      <c r="G85" s="267"/>
      <c r="H85" s="267"/>
      <c r="I85" s="267"/>
      <c r="J85" s="267"/>
      <c r="K85" s="267"/>
      <c r="L85" s="267"/>
      <c r="M85" s="267"/>
      <c r="N85" s="267"/>
      <c r="O85" s="81"/>
    </row>
    <row r="86" spans="3:15" ht="13.5" customHeight="1">
      <c r="C86" s="267"/>
      <c r="D86" s="267"/>
      <c r="E86" s="267"/>
      <c r="F86" s="267"/>
      <c r="G86" s="267"/>
      <c r="H86" s="267"/>
      <c r="I86" s="267"/>
      <c r="J86" s="267"/>
      <c r="K86" s="267"/>
      <c r="L86" s="267"/>
      <c r="M86" s="267"/>
      <c r="N86" s="267"/>
      <c r="O86" s="81"/>
    </row>
    <row r="87" spans="3:15" ht="13.5" customHeight="1">
      <c r="C87" s="267"/>
      <c r="D87" s="267"/>
      <c r="E87" s="267"/>
      <c r="F87" s="267"/>
      <c r="G87" s="267"/>
      <c r="H87" s="267"/>
      <c r="I87" s="267"/>
      <c r="J87" s="267"/>
      <c r="K87" s="267"/>
      <c r="L87" s="267"/>
      <c r="M87" s="267"/>
      <c r="N87" s="267"/>
      <c r="O87" s="47"/>
    </row>
    <row r="88" spans="2:15" ht="13.5" customHeight="1">
      <c r="B88" s="88" t="s">
        <v>76</v>
      </c>
      <c r="C88" s="238" t="s">
        <v>342</v>
      </c>
      <c r="D88" s="267"/>
      <c r="E88" s="267"/>
      <c r="F88" s="267"/>
      <c r="G88" s="267"/>
      <c r="H88" s="267"/>
      <c r="I88" s="267"/>
      <c r="J88" s="267"/>
      <c r="K88" s="267"/>
      <c r="L88" s="267"/>
      <c r="M88" s="267"/>
      <c r="N88" s="267"/>
      <c r="O88" s="177"/>
    </row>
    <row r="89" spans="3:15" ht="13.5" customHeight="1">
      <c r="C89" s="267"/>
      <c r="D89" s="267"/>
      <c r="E89" s="267"/>
      <c r="F89" s="267"/>
      <c r="G89" s="267"/>
      <c r="H89" s="267"/>
      <c r="I89" s="267"/>
      <c r="J89" s="267"/>
      <c r="K89" s="267"/>
      <c r="L89" s="267"/>
      <c r="M89" s="267"/>
      <c r="N89" s="267"/>
      <c r="O89" s="177"/>
    </row>
    <row r="90" spans="3:15" ht="13.5" customHeight="1">
      <c r="C90" s="267"/>
      <c r="D90" s="267"/>
      <c r="E90" s="267"/>
      <c r="F90" s="267"/>
      <c r="G90" s="267"/>
      <c r="H90" s="267"/>
      <c r="I90" s="267"/>
      <c r="J90" s="267"/>
      <c r="K90" s="267"/>
      <c r="L90" s="267"/>
      <c r="M90" s="267"/>
      <c r="N90" s="267"/>
      <c r="O90" s="177"/>
    </row>
    <row r="91" spans="3:15" ht="13.5" customHeight="1">
      <c r="C91" s="267"/>
      <c r="D91" s="267"/>
      <c r="E91" s="267"/>
      <c r="F91" s="267"/>
      <c r="G91" s="267"/>
      <c r="H91" s="267"/>
      <c r="I91" s="267"/>
      <c r="J91" s="267"/>
      <c r="K91" s="267"/>
      <c r="L91" s="267"/>
      <c r="M91" s="267"/>
      <c r="N91" s="267"/>
      <c r="O91" s="177"/>
    </row>
    <row r="92" spans="3:15" ht="13.5" customHeight="1">
      <c r="C92" s="267"/>
      <c r="D92" s="267"/>
      <c r="E92" s="267"/>
      <c r="F92" s="267"/>
      <c r="G92" s="267"/>
      <c r="H92" s="267"/>
      <c r="I92" s="267"/>
      <c r="J92" s="267"/>
      <c r="K92" s="267"/>
      <c r="L92" s="267"/>
      <c r="M92" s="267"/>
      <c r="N92" s="267"/>
      <c r="O92" s="216"/>
    </row>
    <row r="93" spans="2:15" ht="13.5" customHeight="1">
      <c r="B93" s="88" t="s">
        <v>77</v>
      </c>
      <c r="C93" s="238" t="s">
        <v>343</v>
      </c>
      <c r="D93" s="262"/>
      <c r="E93" s="262"/>
      <c r="F93" s="262"/>
      <c r="G93" s="262"/>
      <c r="H93" s="262"/>
      <c r="I93" s="262"/>
      <c r="J93" s="262"/>
      <c r="K93" s="262"/>
      <c r="L93" s="262"/>
      <c r="M93" s="262"/>
      <c r="N93" s="262"/>
      <c r="O93" s="177"/>
    </row>
    <row r="94" spans="3:15" ht="13.5" customHeight="1">
      <c r="C94" s="262"/>
      <c r="D94" s="262"/>
      <c r="E94" s="262"/>
      <c r="F94" s="262"/>
      <c r="G94" s="262"/>
      <c r="H94" s="262"/>
      <c r="I94" s="262"/>
      <c r="J94" s="262"/>
      <c r="K94" s="262"/>
      <c r="L94" s="262"/>
      <c r="M94" s="262"/>
      <c r="N94" s="262"/>
      <c r="O94" s="177"/>
    </row>
    <row r="95" spans="3:15" ht="13.5" customHeight="1">
      <c r="C95" s="262"/>
      <c r="D95" s="262"/>
      <c r="E95" s="262"/>
      <c r="F95" s="262"/>
      <c r="G95" s="262"/>
      <c r="H95" s="262"/>
      <c r="I95" s="262"/>
      <c r="J95" s="262"/>
      <c r="K95" s="262"/>
      <c r="L95" s="262"/>
      <c r="M95" s="262"/>
      <c r="N95" s="262"/>
      <c r="O95" s="177"/>
    </row>
    <row r="96" spans="3:15" ht="13.5" customHeight="1">
      <c r="C96" s="262"/>
      <c r="D96" s="262"/>
      <c r="E96" s="262"/>
      <c r="F96" s="262"/>
      <c r="G96" s="262"/>
      <c r="H96" s="262"/>
      <c r="I96" s="262"/>
      <c r="J96" s="262"/>
      <c r="K96" s="262"/>
      <c r="L96" s="262"/>
      <c r="M96" s="262"/>
      <c r="N96" s="262"/>
      <c r="O96" s="177"/>
    </row>
    <row r="97" spans="3:15" ht="13.5" customHeight="1">
      <c r="C97" s="262"/>
      <c r="D97" s="262"/>
      <c r="E97" s="262"/>
      <c r="F97" s="262"/>
      <c r="G97" s="262"/>
      <c r="H97" s="262"/>
      <c r="I97" s="262"/>
      <c r="J97" s="262"/>
      <c r="K97" s="262"/>
      <c r="L97" s="262"/>
      <c r="M97" s="262"/>
      <c r="N97" s="262"/>
      <c r="O97" s="216"/>
    </row>
    <row r="98" spans="3:15" ht="16.5" customHeight="1">
      <c r="C98" s="262"/>
      <c r="D98" s="262"/>
      <c r="E98" s="262"/>
      <c r="F98" s="262"/>
      <c r="G98" s="262"/>
      <c r="H98" s="262"/>
      <c r="I98" s="262"/>
      <c r="J98" s="262"/>
      <c r="K98" s="262"/>
      <c r="L98" s="262"/>
      <c r="M98" s="262"/>
      <c r="N98" s="262"/>
      <c r="O98" s="216"/>
    </row>
    <row r="99" spans="3:15" ht="13.5" customHeight="1">
      <c r="C99" s="262"/>
      <c r="D99" s="262"/>
      <c r="E99" s="262"/>
      <c r="F99" s="262"/>
      <c r="G99" s="262"/>
      <c r="H99" s="262"/>
      <c r="I99" s="262"/>
      <c r="J99" s="262"/>
      <c r="K99" s="262"/>
      <c r="L99" s="262"/>
      <c r="M99" s="262"/>
      <c r="N99" s="262"/>
      <c r="O99" s="47"/>
    </row>
    <row r="100" spans="3:15" ht="13.5" customHeight="1">
      <c r="C100" s="238" t="s">
        <v>304</v>
      </c>
      <c r="D100" s="262"/>
      <c r="E100" s="262"/>
      <c r="F100" s="262"/>
      <c r="G100" s="262"/>
      <c r="H100" s="262"/>
      <c r="I100" s="262"/>
      <c r="J100" s="262"/>
      <c r="K100" s="262"/>
      <c r="L100" s="262"/>
      <c r="M100" s="262"/>
      <c r="N100" s="262"/>
      <c r="O100" s="177"/>
    </row>
    <row r="101" spans="3:15" ht="13.5" customHeight="1">
      <c r="C101" s="262"/>
      <c r="D101" s="262"/>
      <c r="E101" s="262"/>
      <c r="F101" s="262"/>
      <c r="G101" s="262"/>
      <c r="H101" s="262"/>
      <c r="I101" s="262"/>
      <c r="J101" s="262"/>
      <c r="K101" s="262"/>
      <c r="L101" s="262"/>
      <c r="M101" s="262"/>
      <c r="N101" s="262"/>
      <c r="O101" s="177"/>
    </row>
    <row r="102" spans="3:15" ht="13.5" customHeight="1">
      <c r="C102" s="262"/>
      <c r="D102" s="262"/>
      <c r="E102" s="262"/>
      <c r="F102" s="262"/>
      <c r="G102" s="262"/>
      <c r="H102" s="262"/>
      <c r="I102" s="262"/>
      <c r="J102" s="262"/>
      <c r="K102" s="262"/>
      <c r="L102" s="262"/>
      <c r="M102" s="262"/>
      <c r="N102" s="262"/>
      <c r="O102" s="177"/>
    </row>
    <row r="103" spans="3:15" ht="13.5" customHeight="1">
      <c r="C103" s="262"/>
      <c r="D103" s="262"/>
      <c r="E103" s="262"/>
      <c r="F103" s="262"/>
      <c r="G103" s="262"/>
      <c r="H103" s="262"/>
      <c r="I103" s="262"/>
      <c r="J103" s="262"/>
      <c r="K103" s="262"/>
      <c r="L103" s="262"/>
      <c r="M103" s="262"/>
      <c r="N103" s="262"/>
      <c r="O103" s="177"/>
    </row>
    <row r="104" spans="3:15" ht="13.5" customHeight="1">
      <c r="C104" s="262"/>
      <c r="D104" s="262"/>
      <c r="E104" s="262"/>
      <c r="F104" s="262"/>
      <c r="G104" s="262"/>
      <c r="H104" s="262"/>
      <c r="I104" s="262"/>
      <c r="J104" s="262"/>
      <c r="K104" s="262"/>
      <c r="L104" s="262"/>
      <c r="M104" s="262"/>
      <c r="N104" s="262"/>
      <c r="O104" s="216"/>
    </row>
    <row r="105" spans="3:15" ht="13.5" customHeight="1">
      <c r="C105" s="262"/>
      <c r="D105" s="262"/>
      <c r="E105" s="262"/>
      <c r="F105" s="262"/>
      <c r="G105" s="262"/>
      <c r="H105" s="262"/>
      <c r="I105" s="262"/>
      <c r="J105" s="262"/>
      <c r="K105" s="262"/>
      <c r="L105" s="262"/>
      <c r="M105" s="262"/>
      <c r="N105" s="262"/>
      <c r="O105" s="216"/>
    </row>
    <row r="106" spans="3:15" ht="13.5" customHeight="1">
      <c r="C106" s="262"/>
      <c r="D106" s="262"/>
      <c r="E106" s="262"/>
      <c r="F106" s="262"/>
      <c r="G106" s="262"/>
      <c r="H106" s="262"/>
      <c r="I106" s="262"/>
      <c r="J106" s="262"/>
      <c r="K106" s="262"/>
      <c r="L106" s="262"/>
      <c r="M106" s="262"/>
      <c r="N106" s="262"/>
      <c r="O106" s="216"/>
    </row>
    <row r="107" spans="3:15" ht="13.5" customHeight="1">
      <c r="C107" s="262"/>
      <c r="D107" s="262"/>
      <c r="E107" s="262"/>
      <c r="F107" s="262"/>
      <c r="G107" s="262"/>
      <c r="H107" s="262"/>
      <c r="I107" s="262"/>
      <c r="J107" s="262"/>
      <c r="K107" s="262"/>
      <c r="L107" s="262"/>
      <c r="M107" s="262"/>
      <c r="N107" s="262"/>
      <c r="O107" s="216"/>
    </row>
    <row r="108" spans="3:15" ht="9.75" customHeight="1">
      <c r="C108" s="262"/>
      <c r="D108" s="262"/>
      <c r="E108" s="262"/>
      <c r="F108" s="262"/>
      <c r="G108" s="262"/>
      <c r="H108" s="262"/>
      <c r="I108" s="262"/>
      <c r="J108" s="262"/>
      <c r="K108" s="262"/>
      <c r="L108" s="262"/>
      <c r="M108" s="262"/>
      <c r="N108" s="262"/>
      <c r="O108" s="47"/>
    </row>
    <row r="109" spans="3:15" ht="13.5" customHeight="1">
      <c r="C109" s="238" t="s">
        <v>305</v>
      </c>
      <c r="D109" s="238"/>
      <c r="E109" s="238"/>
      <c r="F109" s="238"/>
      <c r="G109" s="238"/>
      <c r="H109" s="238"/>
      <c r="I109" s="238"/>
      <c r="J109" s="238"/>
      <c r="K109" s="238"/>
      <c r="L109" s="238"/>
      <c r="M109" s="238"/>
      <c r="N109" s="238"/>
      <c r="O109" s="81"/>
    </row>
    <row r="110" spans="3:15" ht="13.5" customHeight="1">
      <c r="C110" s="238"/>
      <c r="D110" s="238"/>
      <c r="E110" s="238"/>
      <c r="F110" s="238"/>
      <c r="G110" s="238"/>
      <c r="H110" s="238"/>
      <c r="I110" s="238"/>
      <c r="J110" s="238"/>
      <c r="K110" s="238"/>
      <c r="L110" s="238"/>
      <c r="M110" s="238"/>
      <c r="N110" s="238"/>
      <c r="O110" s="81"/>
    </row>
    <row r="111" spans="3:15" ht="12" customHeight="1">
      <c r="C111" s="238"/>
      <c r="D111" s="238"/>
      <c r="E111" s="238"/>
      <c r="F111" s="238"/>
      <c r="G111" s="238"/>
      <c r="H111" s="238"/>
      <c r="I111" s="238"/>
      <c r="J111" s="238"/>
      <c r="K111" s="238"/>
      <c r="L111" s="238"/>
      <c r="M111" s="238"/>
      <c r="N111" s="238"/>
      <c r="O111" s="81"/>
    </row>
    <row r="112" spans="3:15" ht="13.5" customHeight="1">
      <c r="C112" s="238"/>
      <c r="D112" s="238"/>
      <c r="E112" s="238"/>
      <c r="F112" s="238"/>
      <c r="G112" s="238"/>
      <c r="H112" s="238"/>
      <c r="I112" s="238"/>
      <c r="J112" s="238"/>
      <c r="K112" s="238"/>
      <c r="L112" s="238"/>
      <c r="M112" s="238"/>
      <c r="N112" s="238"/>
      <c r="O112" s="81"/>
    </row>
    <row r="113" spans="3:15" ht="13.5" customHeight="1">
      <c r="C113" s="81"/>
      <c r="D113" s="81"/>
      <c r="E113" s="81"/>
      <c r="F113" s="81"/>
      <c r="G113" s="81"/>
      <c r="H113" s="81"/>
      <c r="I113" s="81"/>
      <c r="J113" s="81"/>
      <c r="K113" s="81"/>
      <c r="L113" s="81"/>
      <c r="M113" s="81"/>
      <c r="N113" s="81"/>
      <c r="O113" s="81"/>
    </row>
    <row r="114" spans="2:14" ht="13.5" customHeight="1">
      <c r="B114" s="238" t="s">
        <v>322</v>
      </c>
      <c r="C114" s="238"/>
      <c r="D114" s="238"/>
      <c r="E114" s="238"/>
      <c r="F114" s="238"/>
      <c r="G114" s="238"/>
      <c r="H114" s="238"/>
      <c r="I114" s="238"/>
      <c r="J114" s="238"/>
      <c r="K114" s="238"/>
      <c r="L114" s="238"/>
      <c r="M114" s="238"/>
      <c r="N114" s="238"/>
    </row>
    <row r="115" spans="2:14" ht="13.5" customHeight="1">
      <c r="B115" s="238"/>
      <c r="C115" s="238"/>
      <c r="D115" s="238"/>
      <c r="E115" s="238"/>
      <c r="F115" s="238"/>
      <c r="G115" s="238"/>
      <c r="H115" s="238"/>
      <c r="I115" s="238"/>
      <c r="J115" s="238"/>
      <c r="K115" s="238"/>
      <c r="L115" s="238"/>
      <c r="M115" s="238"/>
      <c r="N115" s="238"/>
    </row>
    <row r="116" spans="2:14" ht="21" customHeight="1">
      <c r="B116" s="238"/>
      <c r="C116" s="238"/>
      <c r="D116" s="238"/>
      <c r="E116" s="238"/>
      <c r="F116" s="238"/>
      <c r="G116" s="238"/>
      <c r="H116" s="238"/>
      <c r="I116" s="238"/>
      <c r="J116" s="238"/>
      <c r="K116" s="238"/>
      <c r="L116" s="238"/>
      <c r="M116" s="238"/>
      <c r="N116" s="238"/>
    </row>
    <row r="117" spans="2:14" ht="13.5" customHeight="1">
      <c r="B117" s="81"/>
      <c r="C117" s="81"/>
      <c r="D117" s="81"/>
      <c r="E117" s="81"/>
      <c r="F117" s="81"/>
      <c r="G117" s="81"/>
      <c r="H117" s="81"/>
      <c r="I117" s="81"/>
      <c r="J117" s="81"/>
      <c r="K117" s="81"/>
      <c r="L117" s="81"/>
      <c r="M117" s="81"/>
      <c r="N117" s="81"/>
    </row>
    <row r="118" spans="1:11" s="82" customFormat="1" ht="14.25">
      <c r="A118" s="82" t="s">
        <v>51</v>
      </c>
      <c r="B118" s="82" t="s">
        <v>96</v>
      </c>
      <c r="G118" s="83"/>
      <c r="H118" s="145"/>
      <c r="I118" s="145"/>
      <c r="J118" s="146"/>
      <c r="K118" s="146"/>
    </row>
    <row r="119" ht="13.5" customHeight="1"/>
    <row r="120" spans="2:15" ht="13.5" customHeight="1">
      <c r="B120" s="238" t="s">
        <v>306</v>
      </c>
      <c r="C120" s="270"/>
      <c r="D120" s="270"/>
      <c r="E120" s="270"/>
      <c r="F120" s="270"/>
      <c r="G120" s="270"/>
      <c r="H120" s="270"/>
      <c r="I120" s="270"/>
      <c r="J120" s="270"/>
      <c r="K120" s="270"/>
      <c r="L120" s="270"/>
      <c r="M120" s="270"/>
      <c r="N120" s="270"/>
      <c r="O120" s="88" t="s">
        <v>101</v>
      </c>
    </row>
    <row r="121" spans="2:14" ht="13.5" customHeight="1">
      <c r="B121" s="270"/>
      <c r="C121" s="270"/>
      <c r="D121" s="270"/>
      <c r="E121" s="270"/>
      <c r="F121" s="270"/>
      <c r="G121" s="270"/>
      <c r="H121" s="270"/>
      <c r="I121" s="270"/>
      <c r="J121" s="270"/>
      <c r="K121" s="270"/>
      <c r="L121" s="270"/>
      <c r="M121" s="270"/>
      <c r="N121" s="270"/>
    </row>
    <row r="122" spans="2:14" ht="13.5" customHeight="1">
      <c r="B122" s="270"/>
      <c r="C122" s="270"/>
      <c r="D122" s="270"/>
      <c r="E122" s="270"/>
      <c r="F122" s="270"/>
      <c r="G122" s="270"/>
      <c r="H122" s="270"/>
      <c r="I122" s="270"/>
      <c r="J122" s="270"/>
      <c r="K122" s="270"/>
      <c r="L122" s="270"/>
      <c r="M122" s="270"/>
      <c r="N122" s="270"/>
    </row>
    <row r="123" spans="2:14" ht="13.5" customHeight="1">
      <c r="B123" s="270"/>
      <c r="C123" s="270"/>
      <c r="D123" s="270"/>
      <c r="E123" s="270"/>
      <c r="F123" s="270"/>
      <c r="G123" s="270"/>
      <c r="H123" s="270"/>
      <c r="I123" s="270"/>
      <c r="J123" s="270"/>
      <c r="K123" s="270"/>
      <c r="L123" s="270"/>
      <c r="M123" s="270"/>
      <c r="N123" s="270"/>
    </row>
    <row r="124" spans="2:14" ht="13.5" customHeight="1">
      <c r="B124" s="270"/>
      <c r="C124" s="270"/>
      <c r="D124" s="270"/>
      <c r="E124" s="270"/>
      <c r="F124" s="270"/>
      <c r="G124" s="270"/>
      <c r="H124" s="270"/>
      <c r="I124" s="270"/>
      <c r="J124" s="270"/>
      <c r="K124" s="270"/>
      <c r="L124" s="270"/>
      <c r="M124" s="270"/>
      <c r="N124" s="270"/>
    </row>
    <row r="125" spans="2:14" ht="13.5" customHeight="1">
      <c r="B125" s="180" t="s">
        <v>301</v>
      </c>
      <c r="C125" s="178"/>
      <c r="D125" s="178"/>
      <c r="E125" s="178"/>
      <c r="F125" s="178"/>
      <c r="G125" s="178"/>
      <c r="H125" s="178"/>
      <c r="I125" s="178"/>
      <c r="J125" s="178"/>
      <c r="K125" s="178"/>
      <c r="L125" s="178"/>
      <c r="M125" s="178"/>
      <c r="N125" s="178"/>
    </row>
    <row r="126" spans="2:14" ht="13.5" customHeight="1">
      <c r="B126" s="238" t="s">
        <v>286</v>
      </c>
      <c r="C126" s="270"/>
      <c r="D126" s="270"/>
      <c r="E126" s="270"/>
      <c r="F126" s="270"/>
      <c r="G126" s="270"/>
      <c r="H126" s="270"/>
      <c r="I126" s="270"/>
      <c r="J126" s="270"/>
      <c r="K126" s="270"/>
      <c r="L126" s="270"/>
      <c r="M126" s="270"/>
      <c r="N126" s="270"/>
    </row>
    <row r="127" spans="2:16" ht="16.5">
      <c r="B127" s="270"/>
      <c r="C127" s="270"/>
      <c r="D127" s="270"/>
      <c r="E127" s="270"/>
      <c r="F127" s="270"/>
      <c r="G127" s="270"/>
      <c r="H127" s="270"/>
      <c r="I127" s="270"/>
      <c r="J127" s="270"/>
      <c r="K127" s="270"/>
      <c r="L127" s="270"/>
      <c r="M127" s="270"/>
      <c r="N127" s="270"/>
      <c r="P127" s="88" t="s">
        <v>101</v>
      </c>
    </row>
    <row r="128" spans="2:14" ht="18" customHeight="1">
      <c r="B128" s="270"/>
      <c r="C128" s="270"/>
      <c r="D128" s="270"/>
      <c r="E128" s="270"/>
      <c r="F128" s="270"/>
      <c r="G128" s="270"/>
      <c r="H128" s="270"/>
      <c r="I128" s="270"/>
      <c r="J128" s="270"/>
      <c r="K128" s="270"/>
      <c r="L128" s="270"/>
      <c r="M128" s="270"/>
      <c r="N128" s="270"/>
    </row>
    <row r="129" spans="2:14" ht="16.5">
      <c r="B129" s="178"/>
      <c r="C129" s="178"/>
      <c r="D129" s="178"/>
      <c r="E129" s="178"/>
      <c r="F129" s="178"/>
      <c r="G129" s="178"/>
      <c r="H129" s="178"/>
      <c r="I129" s="178"/>
      <c r="J129" s="178"/>
      <c r="K129" s="178"/>
      <c r="L129" s="178"/>
      <c r="M129" s="178"/>
      <c r="N129" s="178"/>
    </row>
    <row r="130" spans="2:14" ht="16.5">
      <c r="B130" s="238" t="s">
        <v>307</v>
      </c>
      <c r="C130" s="238"/>
      <c r="D130" s="238"/>
      <c r="E130" s="238"/>
      <c r="F130" s="238"/>
      <c r="G130" s="238"/>
      <c r="H130" s="238"/>
      <c r="I130" s="238"/>
      <c r="J130" s="238"/>
      <c r="K130" s="238"/>
      <c r="L130" s="238"/>
      <c r="M130" s="238"/>
      <c r="N130" s="238"/>
    </row>
    <row r="131" spans="2:14" ht="16.5">
      <c r="B131" s="238"/>
      <c r="C131" s="238"/>
      <c r="D131" s="238"/>
      <c r="E131" s="238"/>
      <c r="F131" s="238"/>
      <c r="G131" s="238"/>
      <c r="H131" s="238"/>
      <c r="I131" s="238"/>
      <c r="J131" s="238"/>
      <c r="K131" s="238"/>
      <c r="L131" s="238"/>
      <c r="M131" s="238"/>
      <c r="N131" s="238"/>
    </row>
    <row r="132" spans="2:14" ht="16.5">
      <c r="B132" s="238"/>
      <c r="C132" s="238"/>
      <c r="D132" s="238"/>
      <c r="E132" s="238"/>
      <c r="F132" s="238"/>
      <c r="G132" s="238"/>
      <c r="H132" s="238"/>
      <c r="I132" s="238"/>
      <c r="J132" s="238"/>
      <c r="K132" s="238"/>
      <c r="L132" s="238"/>
      <c r="M132" s="238"/>
      <c r="N132" s="238"/>
    </row>
    <row r="133" spans="2:14" ht="16.5" customHeight="1">
      <c r="B133" s="81"/>
      <c r="C133" s="81"/>
      <c r="D133" s="81"/>
      <c r="E133" s="81"/>
      <c r="F133" s="81"/>
      <c r="G133" s="81"/>
      <c r="H133" s="81"/>
      <c r="I133" s="81"/>
      <c r="J133" s="81"/>
      <c r="K133" s="81"/>
      <c r="L133" s="81"/>
      <c r="M133" s="81"/>
      <c r="N133" s="81"/>
    </row>
    <row r="134" spans="1:14" ht="16.5">
      <c r="A134" s="82" t="s">
        <v>52</v>
      </c>
      <c r="B134" s="82" t="s">
        <v>10</v>
      </c>
      <c r="C134" s="81"/>
      <c r="D134" s="81"/>
      <c r="E134" s="81"/>
      <c r="F134" s="81"/>
      <c r="G134" s="81"/>
      <c r="H134" s="81"/>
      <c r="I134" s="81"/>
      <c r="J134" s="85"/>
      <c r="K134" s="85"/>
      <c r="L134" s="81"/>
      <c r="M134" s="81"/>
      <c r="N134" s="81"/>
    </row>
    <row r="135" spans="1:14" ht="15" customHeight="1">
      <c r="A135" s="82"/>
      <c r="B135" s="82"/>
      <c r="C135" s="81"/>
      <c r="D135" s="81"/>
      <c r="E135" s="81"/>
      <c r="F135" s="81"/>
      <c r="G135" s="81"/>
      <c r="H135" s="81"/>
      <c r="I135" s="81"/>
      <c r="J135" s="85"/>
      <c r="K135" s="85"/>
      <c r="L135" s="81"/>
      <c r="M135" s="81"/>
      <c r="N135" s="81"/>
    </row>
    <row r="136" spans="2:14" ht="16.5">
      <c r="B136" s="238" t="s">
        <v>111</v>
      </c>
      <c r="C136" s="238"/>
      <c r="D136" s="238"/>
      <c r="E136" s="238"/>
      <c r="F136" s="238"/>
      <c r="G136" s="238"/>
      <c r="H136" s="238"/>
      <c r="I136" s="238"/>
      <c r="J136" s="238"/>
      <c r="K136" s="238"/>
      <c r="L136" s="238"/>
      <c r="M136" s="238"/>
      <c r="N136" s="238"/>
    </row>
    <row r="137" spans="2:14" ht="16.5">
      <c r="B137" s="81"/>
      <c r="C137" s="81"/>
      <c r="D137" s="81"/>
      <c r="E137" s="81"/>
      <c r="F137" s="81"/>
      <c r="G137" s="81"/>
      <c r="H137" s="81"/>
      <c r="I137" s="81"/>
      <c r="J137" s="81"/>
      <c r="K137" s="81"/>
      <c r="L137" s="140" t="s">
        <v>276</v>
      </c>
      <c r="M137" s="140"/>
      <c r="N137" s="140" t="s">
        <v>169</v>
      </c>
    </row>
    <row r="138" spans="2:14" ht="16.5">
      <c r="B138" s="81"/>
      <c r="C138" s="81"/>
      <c r="D138" s="81"/>
      <c r="E138" s="81"/>
      <c r="F138" s="81"/>
      <c r="G138" s="81"/>
      <c r="H138" s="81"/>
      <c r="I138" s="81"/>
      <c r="J138" s="85"/>
      <c r="K138" s="85"/>
      <c r="L138" s="141" t="s">
        <v>3</v>
      </c>
      <c r="M138" s="141"/>
      <c r="N138" s="141" t="s">
        <v>3</v>
      </c>
    </row>
    <row r="139" spans="2:14" ht="16.5">
      <c r="B139" s="238" t="s">
        <v>8</v>
      </c>
      <c r="C139" s="238"/>
      <c r="D139" s="238"/>
      <c r="E139" s="238"/>
      <c r="F139" s="238"/>
      <c r="G139" s="238"/>
      <c r="H139" s="238"/>
      <c r="I139" s="81"/>
      <c r="J139" s="85"/>
      <c r="K139" s="85"/>
      <c r="L139" s="142"/>
      <c r="M139" s="143"/>
      <c r="N139" s="143"/>
    </row>
    <row r="140" spans="2:14" ht="16.5" customHeight="1">
      <c r="B140" s="81"/>
      <c r="C140" s="241" t="s">
        <v>147</v>
      </c>
      <c r="D140" s="241"/>
      <c r="E140" s="241"/>
      <c r="F140" s="241"/>
      <c r="G140" s="241"/>
      <c r="H140" s="241"/>
      <c r="I140" s="81"/>
      <c r="J140" s="85"/>
      <c r="K140" s="85"/>
      <c r="L140" s="49">
        <v>610</v>
      </c>
      <c r="M140" s="143"/>
      <c r="N140" s="49">
        <v>0</v>
      </c>
    </row>
    <row r="141" spans="3:14" ht="16.5">
      <c r="C141" s="88" t="s">
        <v>95</v>
      </c>
      <c r="E141" s="81"/>
      <c r="F141" s="81"/>
      <c r="G141" s="81"/>
      <c r="H141" s="81"/>
      <c r="I141" s="81"/>
      <c r="J141" s="85"/>
      <c r="K141" s="85"/>
      <c r="L141" s="85">
        <v>0</v>
      </c>
      <c r="M141" s="85"/>
      <c r="N141" s="49">
        <v>886</v>
      </c>
    </row>
    <row r="142" spans="2:14" ht="16.5" hidden="1">
      <c r="B142" s="88" t="s">
        <v>146</v>
      </c>
      <c r="E142" s="81"/>
      <c r="F142" s="81"/>
      <c r="G142" s="81"/>
      <c r="H142" s="81"/>
      <c r="I142" s="81"/>
      <c r="J142" s="85"/>
      <c r="K142" s="85"/>
      <c r="L142" s="84"/>
      <c r="M142" s="85"/>
      <c r="N142" s="49"/>
    </row>
    <row r="143" spans="3:18" ht="16.5" hidden="1">
      <c r="C143" s="273" t="s">
        <v>95</v>
      </c>
      <c r="D143" s="273"/>
      <c r="E143" s="279"/>
      <c r="F143" s="279"/>
      <c r="G143" s="279"/>
      <c r="H143" s="279"/>
      <c r="I143" s="81"/>
      <c r="J143" s="85"/>
      <c r="K143" s="85"/>
      <c r="L143" s="85" t="s">
        <v>101</v>
      </c>
      <c r="M143" s="85"/>
      <c r="N143" s="49">
        <v>0</v>
      </c>
      <c r="O143" s="88" t="s">
        <v>101</v>
      </c>
      <c r="R143" s="88" t="s">
        <v>101</v>
      </c>
    </row>
    <row r="144" spans="2:14" ht="16.5" hidden="1">
      <c r="B144" s="88" t="s">
        <v>101</v>
      </c>
      <c r="C144" s="238" t="s">
        <v>147</v>
      </c>
      <c r="D144" s="238"/>
      <c r="E144" s="239"/>
      <c r="F144" s="239"/>
      <c r="G144" s="239"/>
      <c r="H144" s="239"/>
      <c r="I144" s="239"/>
      <c r="J144" s="239"/>
      <c r="K144" s="85"/>
      <c r="L144" s="85" t="s">
        <v>101</v>
      </c>
      <c r="M144" s="85"/>
      <c r="N144" s="49">
        <v>0</v>
      </c>
    </row>
    <row r="145" spans="3:18" ht="15.75" customHeight="1" thickBot="1">
      <c r="C145" s="81"/>
      <c r="D145" s="81"/>
      <c r="E145" s="81"/>
      <c r="F145" s="81"/>
      <c r="G145" s="81"/>
      <c r="H145" s="81"/>
      <c r="I145" s="81"/>
      <c r="J145" s="85"/>
      <c r="K145" s="85"/>
      <c r="L145" s="92">
        <f>SUM(L140:L144)</f>
        <v>610</v>
      </c>
      <c r="M145" s="85"/>
      <c r="N145" s="92">
        <f>SUM(N140:N143)</f>
        <v>886</v>
      </c>
      <c r="O145" s="88" t="s">
        <v>101</v>
      </c>
      <c r="P145" s="88" t="s">
        <v>101</v>
      </c>
      <c r="Q145" s="88" t="s">
        <v>101</v>
      </c>
      <c r="R145" s="88" t="s">
        <v>101</v>
      </c>
    </row>
    <row r="146" spans="3:15" ht="15.75" customHeight="1" thickTop="1">
      <c r="C146" s="81"/>
      <c r="D146" s="81"/>
      <c r="E146" s="81"/>
      <c r="F146" s="81"/>
      <c r="G146" s="81"/>
      <c r="H146" s="81"/>
      <c r="I146" s="81"/>
      <c r="J146" s="85"/>
      <c r="K146" s="85"/>
      <c r="L146" s="84"/>
      <c r="M146" s="85"/>
      <c r="N146" s="84"/>
      <c r="O146" s="88" t="s">
        <v>101</v>
      </c>
    </row>
    <row r="147" spans="1:11" s="82" customFormat="1" ht="14.25">
      <c r="A147" s="82" t="s">
        <v>145</v>
      </c>
      <c r="B147" s="82" t="s">
        <v>55</v>
      </c>
      <c r="G147" s="83"/>
      <c r="H147" s="145"/>
      <c r="I147" s="145"/>
      <c r="J147" s="146"/>
      <c r="K147" s="146"/>
    </row>
    <row r="148" spans="7:11" s="82" customFormat="1" ht="14.25">
      <c r="G148" s="83"/>
      <c r="H148" s="145"/>
      <c r="I148" s="145"/>
      <c r="J148" s="146"/>
      <c r="K148" s="146"/>
    </row>
    <row r="149" spans="2:14" s="82" customFormat="1" ht="16.5" customHeight="1">
      <c r="B149" s="237" t="s">
        <v>266</v>
      </c>
      <c r="C149" s="237"/>
      <c r="D149" s="237"/>
      <c r="E149" s="237"/>
      <c r="F149" s="237"/>
      <c r="G149" s="237"/>
      <c r="H149" s="237"/>
      <c r="I149" s="237"/>
      <c r="J149" s="237"/>
      <c r="K149" s="237"/>
      <c r="L149" s="237"/>
      <c r="M149" s="237"/>
      <c r="N149" s="237"/>
    </row>
    <row r="150" spans="2:14" s="82" customFormat="1" ht="16.5" customHeight="1">
      <c r="B150" s="237"/>
      <c r="C150" s="237"/>
      <c r="D150" s="237"/>
      <c r="E150" s="237"/>
      <c r="F150" s="237"/>
      <c r="G150" s="237"/>
      <c r="H150" s="237"/>
      <c r="I150" s="237"/>
      <c r="J150" s="237"/>
      <c r="K150" s="237"/>
      <c r="L150" s="237"/>
      <c r="M150" s="237"/>
      <c r="N150" s="237"/>
    </row>
    <row r="151" spans="7:14" s="82" customFormat="1" ht="15" customHeight="1">
      <c r="G151" s="83"/>
      <c r="H151" s="145"/>
      <c r="I151" s="145"/>
      <c r="J151" s="140" t="s">
        <v>22</v>
      </c>
      <c r="K151" s="146"/>
      <c r="L151" s="146" t="s">
        <v>142</v>
      </c>
      <c r="N151" s="140" t="s">
        <v>278</v>
      </c>
    </row>
    <row r="152" spans="10:14" ht="16.5" customHeight="1">
      <c r="J152" s="146" t="s">
        <v>3</v>
      </c>
      <c r="K152" s="146"/>
      <c r="L152" s="146" t="s">
        <v>3</v>
      </c>
      <c r="M152" s="146"/>
      <c r="N152" s="146" t="s">
        <v>3</v>
      </c>
    </row>
    <row r="153" spans="2:14" ht="16.5" customHeight="1">
      <c r="B153" s="238" t="s">
        <v>323</v>
      </c>
      <c r="C153" s="239"/>
      <c r="D153" s="239"/>
      <c r="E153" s="239"/>
      <c r="F153" s="239"/>
      <c r="G153" s="239"/>
      <c r="H153" s="239"/>
      <c r="J153" s="48" t="s">
        <v>101</v>
      </c>
      <c r="L153" s="48" t="s">
        <v>101</v>
      </c>
      <c r="M153" s="48"/>
      <c r="N153" s="48"/>
    </row>
    <row r="154" spans="2:14" ht="16.5" customHeight="1">
      <c r="B154" s="239"/>
      <c r="C154" s="239"/>
      <c r="D154" s="239"/>
      <c r="E154" s="239"/>
      <c r="F154" s="239"/>
      <c r="G154" s="239"/>
      <c r="H154" s="239"/>
      <c r="J154" s="48">
        <v>2500</v>
      </c>
      <c r="L154" s="113">
        <v>-2500</v>
      </c>
      <c r="M154" s="48"/>
      <c r="N154" s="48">
        <f>SUM(J154:M154)</f>
        <v>0</v>
      </c>
    </row>
    <row r="155" spans="2:14" ht="7.5" customHeight="1">
      <c r="B155" s="190"/>
      <c r="C155" s="190"/>
      <c r="D155" s="190"/>
      <c r="E155" s="190"/>
      <c r="F155" s="190"/>
      <c r="G155" s="190"/>
      <c r="H155" s="190"/>
      <c r="L155" s="48"/>
      <c r="M155" s="48"/>
      <c r="N155" s="48"/>
    </row>
    <row r="156" spans="2:14" ht="16.5" customHeight="1">
      <c r="B156" s="241" t="s">
        <v>144</v>
      </c>
      <c r="C156" s="263"/>
      <c r="D156" s="263"/>
      <c r="E156" s="263"/>
      <c r="F156" s="263"/>
      <c r="G156" s="263"/>
      <c r="H156" s="263"/>
      <c r="I156" s="172"/>
      <c r="J156" s="49"/>
      <c r="K156" s="49"/>
      <c r="L156" s="49"/>
      <c r="M156" s="49"/>
      <c r="N156" s="49" t="s">
        <v>101</v>
      </c>
    </row>
    <row r="157" spans="2:14" ht="16.5" customHeight="1">
      <c r="B157" s="263"/>
      <c r="C157" s="263"/>
      <c r="D157" s="263"/>
      <c r="E157" s="263"/>
      <c r="F157" s="263"/>
      <c r="G157" s="263"/>
      <c r="H157" s="263"/>
      <c r="I157" s="172"/>
      <c r="J157" s="48" t="s">
        <v>101</v>
      </c>
      <c r="L157" s="86" t="s">
        <v>101</v>
      </c>
      <c r="M157" s="49"/>
      <c r="N157" s="48" t="s">
        <v>101</v>
      </c>
    </row>
    <row r="158" spans="2:15" ht="16.5" customHeight="1">
      <c r="B158" s="263"/>
      <c r="C158" s="263"/>
      <c r="D158" s="263"/>
      <c r="E158" s="263"/>
      <c r="F158" s="263"/>
      <c r="G158" s="263"/>
      <c r="H158" s="263"/>
      <c r="I158" s="183"/>
      <c r="J158" s="48">
        <v>25711</v>
      </c>
      <c r="L158" s="115">
        <f>+N158-J158</f>
        <v>-12652</v>
      </c>
      <c r="M158" s="49"/>
      <c r="N158" s="48">
        <v>13059</v>
      </c>
      <c r="O158" s="52"/>
    </row>
    <row r="159" spans="2:14" ht="9.75" customHeight="1">
      <c r="B159" s="183"/>
      <c r="C159" s="183"/>
      <c r="D159" s="183"/>
      <c r="E159" s="183"/>
      <c r="F159" s="183"/>
      <c r="G159" s="183"/>
      <c r="H159" s="183"/>
      <c r="I159" s="183"/>
      <c r="J159" s="85"/>
      <c r="K159" s="85"/>
      <c r="L159" s="85"/>
      <c r="M159" s="85"/>
      <c r="N159" s="85"/>
    </row>
    <row r="160" spans="2:14" ht="16.5">
      <c r="B160" s="238" t="s">
        <v>143</v>
      </c>
      <c r="C160" s="240"/>
      <c r="D160" s="240"/>
      <c r="E160" s="240"/>
      <c r="F160" s="240"/>
      <c r="G160" s="240"/>
      <c r="H160" s="240"/>
      <c r="I160" s="240"/>
      <c r="L160" s="87" t="s">
        <v>101</v>
      </c>
      <c r="M160" s="49"/>
      <c r="N160" s="49" t="s">
        <v>101</v>
      </c>
    </row>
    <row r="161" spans="2:14" ht="16.5">
      <c r="B161" s="240"/>
      <c r="C161" s="240"/>
      <c r="D161" s="240"/>
      <c r="E161" s="240"/>
      <c r="F161" s="240"/>
      <c r="G161" s="240"/>
      <c r="H161" s="240"/>
      <c r="I161" s="240"/>
      <c r="J161" s="85">
        <v>250</v>
      </c>
      <c r="K161" s="85"/>
      <c r="L161" s="85">
        <f>31000+17000+3500+9400</f>
        <v>60900</v>
      </c>
      <c r="M161" s="85"/>
      <c r="N161" s="48">
        <f>SUM(J161:M161)</f>
        <v>61150</v>
      </c>
    </row>
    <row r="162" spans="2:14" ht="9.75" customHeight="1">
      <c r="B162" s="182"/>
      <c r="C162" s="182"/>
      <c r="D162" s="182"/>
      <c r="E162" s="182"/>
      <c r="F162" s="182"/>
      <c r="G162" s="182"/>
      <c r="H162" s="182"/>
      <c r="I162" s="182"/>
      <c r="J162" s="85"/>
      <c r="K162" s="85"/>
      <c r="L162" s="85"/>
      <c r="M162" s="85"/>
      <c r="N162" s="48"/>
    </row>
    <row r="163" spans="2:14" ht="16.5">
      <c r="B163" s="238" t="s">
        <v>257</v>
      </c>
      <c r="C163" s="240"/>
      <c r="D163" s="240"/>
      <c r="E163" s="240"/>
      <c r="F163" s="240"/>
      <c r="G163" s="240"/>
      <c r="H163" s="240"/>
      <c r="I163" s="240"/>
      <c r="J163" s="85"/>
      <c r="K163" s="85"/>
      <c r="L163" s="85"/>
      <c r="M163" s="85"/>
      <c r="N163" s="48"/>
    </row>
    <row r="164" spans="2:14" ht="16.5">
      <c r="B164" s="240"/>
      <c r="C164" s="240"/>
      <c r="D164" s="240"/>
      <c r="E164" s="240"/>
      <c r="F164" s="240"/>
      <c r="G164" s="240"/>
      <c r="H164" s="240"/>
      <c r="I164" s="240"/>
      <c r="J164" s="48">
        <v>0</v>
      </c>
      <c r="L164" s="49">
        <v>2000</v>
      </c>
      <c r="N164" s="48">
        <f>SUM(J164:M164)</f>
        <v>2000</v>
      </c>
    </row>
    <row r="165" spans="2:14" ht="5.25" customHeight="1">
      <c r="B165" s="190"/>
      <c r="C165" s="190"/>
      <c r="D165" s="190"/>
      <c r="E165" s="190"/>
      <c r="F165" s="190"/>
      <c r="G165" s="190"/>
      <c r="H165" s="190"/>
      <c r="L165" s="87"/>
      <c r="M165" s="49"/>
      <c r="N165" s="48"/>
    </row>
    <row r="166" spans="2:14" ht="17.25" thickBot="1">
      <c r="B166" s="81"/>
      <c r="C166" s="81"/>
      <c r="D166" s="81"/>
      <c r="E166" s="81"/>
      <c r="F166" s="81"/>
      <c r="J166" s="51">
        <f>SUM(J154:J165)</f>
        <v>28461</v>
      </c>
      <c r="L166" s="51">
        <f>SUM(L154:L165)</f>
        <v>47748</v>
      </c>
      <c r="M166" s="85"/>
      <c r="N166" s="51">
        <f>SUM(N154:N165)</f>
        <v>76209</v>
      </c>
    </row>
    <row r="167" spans="2:14" ht="17.25" thickTop="1">
      <c r="B167" s="81"/>
      <c r="C167" s="81"/>
      <c r="D167" s="81"/>
      <c r="E167" s="81"/>
      <c r="F167" s="81"/>
      <c r="G167" s="81"/>
      <c r="H167" s="81"/>
      <c r="I167" s="81"/>
      <c r="J167" s="85"/>
      <c r="K167" s="85"/>
      <c r="L167" s="81"/>
      <c r="M167" s="81"/>
      <c r="N167" s="81"/>
    </row>
    <row r="168" spans="2:14" ht="15.75" customHeight="1">
      <c r="B168" s="81"/>
      <c r="C168" s="81"/>
      <c r="D168" s="81"/>
      <c r="E168" s="81"/>
      <c r="F168" s="81"/>
      <c r="G168" s="81"/>
      <c r="H168" s="81"/>
      <c r="I168" s="81"/>
      <c r="J168" s="85"/>
      <c r="K168" s="85"/>
      <c r="L168" s="81"/>
      <c r="M168" s="81"/>
      <c r="N168" s="81"/>
    </row>
    <row r="169" spans="1:14" ht="16.5">
      <c r="A169" s="82" t="s">
        <v>148</v>
      </c>
      <c r="B169" s="82" t="s">
        <v>149</v>
      </c>
      <c r="C169" s="81"/>
      <c r="D169" s="81"/>
      <c r="E169" s="81"/>
      <c r="F169" s="81"/>
      <c r="G169" s="81"/>
      <c r="H169" s="81"/>
      <c r="I169" s="81"/>
      <c r="J169" s="85"/>
      <c r="K169" s="85"/>
      <c r="L169" s="81"/>
      <c r="M169" s="81"/>
      <c r="N169" s="81"/>
    </row>
    <row r="170" spans="2:14" ht="12.75" customHeight="1">
      <c r="B170" s="191"/>
      <c r="C170" s="191"/>
      <c r="D170" s="191"/>
      <c r="E170" s="191"/>
      <c r="F170" s="191"/>
      <c r="G170" s="191"/>
      <c r="H170" s="191"/>
      <c r="I170" s="191"/>
      <c r="J170" s="192"/>
      <c r="K170" s="193"/>
      <c r="L170" s="272" t="s">
        <v>291</v>
      </c>
      <c r="M170" s="141"/>
      <c r="N170" s="272" t="s">
        <v>292</v>
      </c>
    </row>
    <row r="171" spans="2:14" ht="18.75" customHeight="1">
      <c r="B171" s="81"/>
      <c r="C171" s="81"/>
      <c r="D171" s="81"/>
      <c r="E171" s="81"/>
      <c r="F171" s="81"/>
      <c r="G171" s="81"/>
      <c r="H171" s="81"/>
      <c r="I171" s="81"/>
      <c r="J171" s="85"/>
      <c r="K171" s="85"/>
      <c r="L171" s="272"/>
      <c r="M171" s="133"/>
      <c r="N171" s="272"/>
    </row>
    <row r="172" spans="2:14" ht="16.5">
      <c r="B172" s="81"/>
      <c r="C172" s="81"/>
      <c r="D172" s="81"/>
      <c r="E172" s="81"/>
      <c r="F172" s="81"/>
      <c r="G172" s="81"/>
      <c r="H172" s="81"/>
      <c r="I172" s="81"/>
      <c r="J172" s="85"/>
      <c r="K172" s="85"/>
      <c r="L172" s="83" t="s">
        <v>276</v>
      </c>
      <c r="M172" s="83"/>
      <c r="N172" s="83" t="s">
        <v>276</v>
      </c>
    </row>
    <row r="173" spans="2:14" ht="16.5">
      <c r="B173" s="81"/>
      <c r="C173" s="81"/>
      <c r="D173" s="81"/>
      <c r="E173" s="81"/>
      <c r="F173" s="81"/>
      <c r="G173" s="81"/>
      <c r="H173" s="81"/>
      <c r="I173" s="81"/>
      <c r="J173" s="85"/>
      <c r="K173" s="85"/>
      <c r="L173" s="141" t="s">
        <v>152</v>
      </c>
      <c r="M173" s="83"/>
      <c r="N173" s="141" t="s">
        <v>152</v>
      </c>
    </row>
    <row r="174" spans="2:14" ht="16.5">
      <c r="B174" s="238" t="s">
        <v>101</v>
      </c>
      <c r="C174" s="238"/>
      <c r="D174" s="238"/>
      <c r="E174" s="238"/>
      <c r="F174" s="238"/>
      <c r="G174" s="81"/>
      <c r="H174" s="81"/>
      <c r="I174" s="81"/>
      <c r="J174" s="85"/>
      <c r="K174" s="85"/>
      <c r="L174" s="146" t="s">
        <v>3</v>
      </c>
      <c r="M174" s="141"/>
      <c r="N174" s="146" t="s">
        <v>3</v>
      </c>
    </row>
    <row r="175" spans="2:14" ht="16.5">
      <c r="B175" s="264" t="s">
        <v>150</v>
      </c>
      <c r="C175" s="265"/>
      <c r="D175" s="265"/>
      <c r="E175" s="265"/>
      <c r="F175" s="265"/>
      <c r="G175" s="265"/>
      <c r="H175" s="265"/>
      <c r="I175" s="265"/>
      <c r="J175" s="265"/>
      <c r="K175" s="265"/>
      <c r="L175" s="265"/>
      <c r="M175" s="265"/>
      <c r="N175" s="265"/>
    </row>
    <row r="176" spans="2:14" ht="16.5">
      <c r="B176" s="81" t="s">
        <v>166</v>
      </c>
      <c r="C176" s="238" t="s">
        <v>193</v>
      </c>
      <c r="D176" s="239"/>
      <c r="E176" s="239"/>
      <c r="F176" s="239"/>
      <c r="G176" s="239"/>
      <c r="H176" s="239"/>
      <c r="I176" s="239"/>
      <c r="J176" s="239"/>
      <c r="K176" s="85"/>
      <c r="L176" s="81"/>
      <c r="M176" s="81"/>
      <c r="N176" s="81"/>
    </row>
    <row r="177" spans="2:14" ht="16.5">
      <c r="B177" s="81"/>
      <c r="C177" s="238" t="s">
        <v>151</v>
      </c>
      <c r="D177" s="239"/>
      <c r="E177" s="239"/>
      <c r="F177" s="239"/>
      <c r="G177" s="239"/>
      <c r="H177" s="239"/>
      <c r="I177" s="239"/>
      <c r="J177" s="239"/>
      <c r="K177" s="85"/>
      <c r="L177" s="85">
        <v>0.97</v>
      </c>
      <c r="M177" s="85"/>
      <c r="N177" s="85">
        <f>+(10000+970)/1000</f>
        <v>10.97</v>
      </c>
    </row>
    <row r="178" spans="2:14" ht="16.5">
      <c r="B178" s="81" t="s">
        <v>166</v>
      </c>
      <c r="C178" s="238" t="s">
        <v>153</v>
      </c>
      <c r="D178" s="239"/>
      <c r="E178" s="239"/>
      <c r="F178" s="239"/>
      <c r="G178" s="239"/>
      <c r="H178" s="239"/>
      <c r="I178" s="239"/>
      <c r="J178" s="239"/>
      <c r="K178" s="85"/>
      <c r="L178" s="81"/>
      <c r="M178" s="81"/>
      <c r="N178" s="81"/>
    </row>
    <row r="179" spans="2:14" ht="16.5">
      <c r="B179" s="81"/>
      <c r="C179" s="238" t="s">
        <v>154</v>
      </c>
      <c r="D179" s="239"/>
      <c r="E179" s="239"/>
      <c r="F179" s="239"/>
      <c r="G179" s="239"/>
      <c r="H179" s="239"/>
      <c r="I179" s="239"/>
      <c r="J179" s="239"/>
      <c r="K179" s="85"/>
      <c r="L179" s="85">
        <v>0</v>
      </c>
      <c r="M179" s="85"/>
      <c r="N179" s="85">
        <f>7722/1000</f>
        <v>7.722</v>
      </c>
    </row>
    <row r="180" spans="2:14" ht="16.5">
      <c r="B180" s="81" t="s">
        <v>166</v>
      </c>
      <c r="C180" s="238" t="s">
        <v>155</v>
      </c>
      <c r="D180" s="239"/>
      <c r="E180" s="239"/>
      <c r="F180" s="239"/>
      <c r="G180" s="239"/>
      <c r="H180" s="239"/>
      <c r="I180" s="239"/>
      <c r="J180" s="239"/>
      <c r="K180" s="85"/>
      <c r="L180" s="85"/>
      <c r="M180" s="85"/>
      <c r="N180" s="85"/>
    </row>
    <row r="181" spans="2:14" ht="16.5">
      <c r="B181" s="81"/>
      <c r="C181" s="238" t="s">
        <v>156</v>
      </c>
      <c r="D181" s="239"/>
      <c r="E181" s="239"/>
      <c r="F181" s="239"/>
      <c r="G181" s="239"/>
      <c r="H181" s="239"/>
      <c r="I181" s="239"/>
      <c r="J181" s="239"/>
      <c r="K181" s="85"/>
      <c r="L181" s="85">
        <v>0</v>
      </c>
      <c r="M181" s="85"/>
      <c r="N181" s="85">
        <f>4955/1000</f>
        <v>4.955</v>
      </c>
    </row>
    <row r="182" spans="2:14" ht="16.5" hidden="1">
      <c r="B182" s="81"/>
      <c r="C182" s="81"/>
      <c r="D182" s="144"/>
      <c r="E182" s="144"/>
      <c r="F182" s="144"/>
      <c r="G182" s="144"/>
      <c r="H182" s="144"/>
      <c r="I182" s="144"/>
      <c r="J182" s="144"/>
      <c r="K182" s="85"/>
      <c r="L182" s="85"/>
      <c r="M182" s="85"/>
      <c r="N182" s="85"/>
    </row>
    <row r="183" spans="2:14" ht="16.5">
      <c r="B183" s="264" t="s">
        <v>157</v>
      </c>
      <c r="C183" s="265"/>
      <c r="D183" s="265"/>
      <c r="E183" s="265"/>
      <c r="F183" s="265"/>
      <c r="G183" s="265"/>
      <c r="H183" s="265"/>
      <c r="I183" s="265"/>
      <c r="J183" s="265"/>
      <c r="K183" s="265"/>
      <c r="L183" s="265"/>
      <c r="M183" s="265"/>
      <c r="N183" s="265"/>
    </row>
    <row r="184" spans="2:14" ht="16.5">
      <c r="B184" s="81" t="s">
        <v>166</v>
      </c>
      <c r="C184" s="238" t="s">
        <v>159</v>
      </c>
      <c r="D184" s="239"/>
      <c r="E184" s="239"/>
      <c r="F184" s="239"/>
      <c r="G184" s="239"/>
      <c r="H184" s="239"/>
      <c r="I184" s="239"/>
      <c r="J184" s="239"/>
      <c r="K184" s="85"/>
      <c r="L184" s="81"/>
      <c r="M184" s="81"/>
      <c r="N184" s="81"/>
    </row>
    <row r="185" spans="2:14" ht="16.5">
      <c r="B185" s="81"/>
      <c r="C185" s="238" t="s">
        <v>158</v>
      </c>
      <c r="D185" s="239"/>
      <c r="E185" s="239"/>
      <c r="F185" s="239"/>
      <c r="G185" s="239"/>
      <c r="H185" s="239"/>
      <c r="I185" s="239"/>
      <c r="J185" s="239"/>
      <c r="K185" s="85"/>
      <c r="L185" s="85">
        <v>0</v>
      </c>
      <c r="M185" s="85"/>
      <c r="N185" s="85">
        <f>15500/1000</f>
        <v>15.5</v>
      </c>
    </row>
    <row r="186" spans="2:14" ht="16.5" hidden="1">
      <c r="B186" s="81"/>
      <c r="C186" s="81"/>
      <c r="D186" s="144"/>
      <c r="E186" s="144"/>
      <c r="F186" s="144"/>
      <c r="G186" s="144"/>
      <c r="H186" s="144"/>
      <c r="I186" s="144"/>
      <c r="J186" s="144"/>
      <c r="K186" s="85"/>
      <c r="L186" s="81"/>
      <c r="M186" s="81"/>
      <c r="N186" s="81"/>
    </row>
    <row r="187" spans="2:14" ht="16.5">
      <c r="B187" s="264" t="s">
        <v>160</v>
      </c>
      <c r="C187" s="265"/>
      <c r="D187" s="265"/>
      <c r="E187" s="265"/>
      <c r="F187" s="265"/>
      <c r="G187" s="265"/>
      <c r="H187" s="265"/>
      <c r="I187" s="265"/>
      <c r="J187" s="265"/>
      <c r="K187" s="265"/>
      <c r="L187" s="265"/>
      <c r="M187" s="265"/>
      <c r="N187" s="265"/>
    </row>
    <row r="188" spans="2:14" ht="16.5">
      <c r="B188" s="81" t="s">
        <v>166</v>
      </c>
      <c r="C188" s="238" t="s">
        <v>156</v>
      </c>
      <c r="D188" s="239"/>
      <c r="E188" s="239"/>
      <c r="F188" s="239"/>
      <c r="G188" s="239"/>
      <c r="H188" s="239"/>
      <c r="I188" s="239"/>
      <c r="J188" s="239"/>
      <c r="K188" s="134"/>
      <c r="L188" s="85">
        <f>61415.06/1000</f>
        <v>61.41506</v>
      </c>
      <c r="M188" s="134"/>
      <c r="N188" s="85">
        <f>+(98564+66904+61415.06)/1000</f>
        <v>226.88306</v>
      </c>
    </row>
    <row r="189" spans="2:14" ht="16.5" hidden="1">
      <c r="B189" s="81"/>
      <c r="C189" s="81"/>
      <c r="D189" s="81"/>
      <c r="E189" s="81"/>
      <c r="F189" s="81"/>
      <c r="G189" s="81"/>
      <c r="H189" s="81"/>
      <c r="I189" s="81"/>
      <c r="J189" s="85"/>
      <c r="K189" s="85"/>
      <c r="L189" s="81"/>
      <c r="M189" s="81"/>
      <c r="N189" s="81"/>
    </row>
    <row r="190" spans="2:14" ht="16.5">
      <c r="B190" s="264" t="s">
        <v>161</v>
      </c>
      <c r="C190" s="265"/>
      <c r="D190" s="265"/>
      <c r="E190" s="265"/>
      <c r="F190" s="265"/>
      <c r="G190" s="265"/>
      <c r="H190" s="265"/>
      <c r="I190" s="265"/>
      <c r="J190" s="265"/>
      <c r="K190" s="265"/>
      <c r="L190" s="265"/>
      <c r="M190" s="265"/>
      <c r="N190" s="265"/>
    </row>
    <row r="191" spans="2:14" ht="16.5">
      <c r="B191" s="133" t="s">
        <v>165</v>
      </c>
      <c r="C191" s="238" t="s">
        <v>162</v>
      </c>
      <c r="D191" s="239"/>
      <c r="E191" s="239"/>
      <c r="F191" s="239"/>
      <c r="G191" s="239"/>
      <c r="H191" s="239"/>
      <c r="I191" s="239"/>
      <c r="J191" s="239"/>
      <c r="K191" s="134"/>
      <c r="L191" s="85">
        <f>(7500+16527)/1000</f>
        <v>24.027</v>
      </c>
      <c r="M191" s="134"/>
      <c r="N191" s="85">
        <f>(7500+16527+7500+16527+7500+16527+7500+16527)/1000</f>
        <v>96.108</v>
      </c>
    </row>
    <row r="192" spans="2:14" ht="16.5">
      <c r="B192" s="133"/>
      <c r="C192" s="238" t="s">
        <v>163</v>
      </c>
      <c r="D192" s="239"/>
      <c r="E192" s="239"/>
      <c r="F192" s="239"/>
      <c r="G192" s="239"/>
      <c r="H192" s="239"/>
      <c r="I192" s="239"/>
      <c r="J192" s="239"/>
      <c r="K192" s="134"/>
      <c r="L192" s="85">
        <f>3600/1000</f>
        <v>3.6</v>
      </c>
      <c r="M192" s="134"/>
      <c r="N192" s="85">
        <f>+(7200+3600+3600)/1000</f>
        <v>14.4</v>
      </c>
    </row>
    <row r="193" spans="2:14" ht="16.5" hidden="1">
      <c r="B193" s="81"/>
      <c r="C193" s="81"/>
      <c r="D193" s="81"/>
      <c r="E193" s="81"/>
      <c r="F193" s="81"/>
      <c r="G193" s="81"/>
      <c r="H193" s="81"/>
      <c r="I193" s="81"/>
      <c r="J193" s="85"/>
      <c r="K193" s="85"/>
      <c r="L193" s="81"/>
      <c r="M193" s="81"/>
      <c r="N193" s="81"/>
    </row>
    <row r="194" spans="2:14" ht="16.5">
      <c r="B194" s="264" t="s">
        <v>164</v>
      </c>
      <c r="C194" s="265"/>
      <c r="D194" s="265"/>
      <c r="E194" s="265"/>
      <c r="F194" s="265"/>
      <c r="G194" s="265"/>
      <c r="H194" s="265"/>
      <c r="I194" s="265"/>
      <c r="J194" s="265"/>
      <c r="K194" s="265"/>
      <c r="L194" s="265"/>
      <c r="M194" s="265"/>
      <c r="N194" s="265"/>
    </row>
    <row r="195" spans="2:14" ht="16.5">
      <c r="B195" s="133" t="s">
        <v>165</v>
      </c>
      <c r="C195" s="238" t="s">
        <v>151</v>
      </c>
      <c r="D195" s="239"/>
      <c r="E195" s="239"/>
      <c r="F195" s="239"/>
      <c r="G195" s="239"/>
      <c r="H195" s="239"/>
      <c r="I195" s="239"/>
      <c r="J195" s="239"/>
      <c r="K195" s="85"/>
      <c r="L195" s="85">
        <f>66000/1000</f>
        <v>66</v>
      </c>
      <c r="M195" s="134"/>
      <c r="N195" s="85">
        <f>+(132000+66000+66000)/1000</f>
        <v>264</v>
      </c>
    </row>
    <row r="196" spans="2:14" ht="13.5" customHeight="1">
      <c r="B196" s="81"/>
      <c r="C196" s="81"/>
      <c r="D196" s="81"/>
      <c r="E196" s="81"/>
      <c r="F196" s="81"/>
      <c r="G196" s="81"/>
      <c r="H196" s="81"/>
      <c r="I196" s="81"/>
      <c r="J196" s="85"/>
      <c r="K196" s="85"/>
      <c r="L196" s="81"/>
      <c r="M196" s="81"/>
      <c r="N196" s="81"/>
    </row>
    <row r="197" spans="2:14" ht="16.5">
      <c r="B197" s="81" t="s">
        <v>166</v>
      </c>
      <c r="C197" s="238" t="s">
        <v>167</v>
      </c>
      <c r="D197" s="239"/>
      <c r="E197" s="239"/>
      <c r="F197" s="239"/>
      <c r="G197" s="239"/>
      <c r="H197" s="239"/>
      <c r="I197" s="239"/>
      <c r="J197" s="239"/>
      <c r="K197" s="239"/>
      <c r="L197" s="239"/>
      <c r="M197" s="239"/>
      <c r="N197" s="239"/>
    </row>
    <row r="198" spans="2:14" ht="16.5">
      <c r="B198" s="81"/>
      <c r="C198" s="239"/>
      <c r="D198" s="239"/>
      <c r="E198" s="239"/>
      <c r="F198" s="239"/>
      <c r="G198" s="239"/>
      <c r="H198" s="239"/>
      <c r="I198" s="239"/>
      <c r="J198" s="239"/>
      <c r="K198" s="239"/>
      <c r="L198" s="239"/>
      <c r="M198" s="239"/>
      <c r="N198" s="239"/>
    </row>
    <row r="199" spans="2:14" ht="16.5">
      <c r="B199" s="81"/>
      <c r="C199" s="239"/>
      <c r="D199" s="239"/>
      <c r="E199" s="239"/>
      <c r="F199" s="239"/>
      <c r="G199" s="239"/>
      <c r="H199" s="239"/>
      <c r="I199" s="239"/>
      <c r="J199" s="239"/>
      <c r="K199" s="239"/>
      <c r="L199" s="239"/>
      <c r="M199" s="239"/>
      <c r="N199" s="239"/>
    </row>
    <row r="200" spans="2:14" ht="15" customHeight="1">
      <c r="B200" s="81"/>
      <c r="C200" s="144"/>
      <c r="D200" s="144"/>
      <c r="E200" s="144"/>
      <c r="F200" s="144"/>
      <c r="G200" s="144"/>
      <c r="H200" s="144"/>
      <c r="I200" s="144"/>
      <c r="J200" s="144"/>
      <c r="K200" s="144"/>
      <c r="L200" s="144"/>
      <c r="M200" s="144"/>
      <c r="N200" s="144"/>
    </row>
    <row r="201" spans="2:14" ht="16.5">
      <c r="B201" s="133" t="s">
        <v>165</v>
      </c>
      <c r="C201" s="238" t="s">
        <v>168</v>
      </c>
      <c r="D201" s="239"/>
      <c r="E201" s="239"/>
      <c r="F201" s="239"/>
      <c r="G201" s="239"/>
      <c r="H201" s="239"/>
      <c r="I201" s="239"/>
      <c r="J201" s="239"/>
      <c r="K201" s="239"/>
      <c r="L201" s="239"/>
      <c r="M201" s="239"/>
      <c r="N201" s="239"/>
    </row>
    <row r="202" spans="2:14" ht="16.5">
      <c r="B202" s="133"/>
      <c r="C202" s="81"/>
      <c r="D202" s="144"/>
      <c r="E202" s="144"/>
      <c r="F202" s="144"/>
      <c r="G202" s="144"/>
      <c r="H202" s="144"/>
      <c r="I202" s="144"/>
      <c r="J202" s="144"/>
      <c r="K202" s="144"/>
      <c r="L202" s="144"/>
      <c r="M202" s="144"/>
      <c r="N202" s="144"/>
    </row>
    <row r="203" spans="2:14" ht="16.5">
      <c r="B203" s="133"/>
      <c r="C203" s="81"/>
      <c r="D203" s="144"/>
      <c r="E203" s="144"/>
      <c r="F203" s="144"/>
      <c r="G203" s="144"/>
      <c r="H203" s="144"/>
      <c r="I203" s="144"/>
      <c r="J203" s="144"/>
      <c r="K203" s="144"/>
      <c r="L203" s="144"/>
      <c r="M203" s="144"/>
      <c r="N203" s="144"/>
    </row>
    <row r="204" spans="1:2" ht="13.5" customHeight="1">
      <c r="A204" s="82" t="s">
        <v>92</v>
      </c>
      <c r="B204" s="82" t="s">
        <v>234</v>
      </c>
    </row>
    <row r="205" spans="1:11" s="82" customFormat="1" ht="14.25">
      <c r="A205" s="82" t="s">
        <v>56</v>
      </c>
      <c r="B205" s="82" t="s">
        <v>302</v>
      </c>
      <c r="G205" s="83"/>
      <c r="H205" s="145"/>
      <c r="I205" s="145"/>
      <c r="J205" s="146"/>
      <c r="K205" s="146"/>
    </row>
    <row r="207" spans="2:14" ht="16.5">
      <c r="B207" s="238" t="s">
        <v>324</v>
      </c>
      <c r="C207" s="238"/>
      <c r="D207" s="238"/>
      <c r="E207" s="238"/>
      <c r="F207" s="238"/>
      <c r="G207" s="238"/>
      <c r="H207" s="238"/>
      <c r="I207" s="238"/>
      <c r="J207" s="238"/>
      <c r="K207" s="238"/>
      <c r="L207" s="238"/>
      <c r="M207" s="238"/>
      <c r="N207" s="238"/>
    </row>
    <row r="208" spans="2:14" ht="16.5">
      <c r="B208" s="275"/>
      <c r="C208" s="275"/>
      <c r="D208" s="275"/>
      <c r="E208" s="275"/>
      <c r="F208" s="275"/>
      <c r="G208" s="275"/>
      <c r="H208" s="275"/>
      <c r="I208" s="275"/>
      <c r="J208" s="275"/>
      <c r="K208" s="275"/>
      <c r="L208" s="275"/>
      <c r="M208" s="275"/>
      <c r="N208" s="275"/>
    </row>
    <row r="209" spans="2:14" ht="16.5">
      <c r="B209" s="275"/>
      <c r="C209" s="275"/>
      <c r="D209" s="275"/>
      <c r="E209" s="275"/>
      <c r="F209" s="275"/>
      <c r="G209" s="275"/>
      <c r="H209" s="275"/>
      <c r="I209" s="275"/>
      <c r="J209" s="275"/>
      <c r="K209" s="275"/>
      <c r="L209" s="275"/>
      <c r="M209" s="275"/>
      <c r="N209" s="275"/>
    </row>
    <row r="210" spans="2:14" ht="16.5">
      <c r="B210" s="275"/>
      <c r="C210" s="275"/>
      <c r="D210" s="275"/>
      <c r="E210" s="275"/>
      <c r="F210" s="275"/>
      <c r="G210" s="275"/>
      <c r="H210" s="275"/>
      <c r="I210" s="275"/>
      <c r="J210" s="275"/>
      <c r="K210" s="275"/>
      <c r="L210" s="275"/>
      <c r="M210" s="275"/>
      <c r="N210" s="275"/>
    </row>
    <row r="211" spans="2:14" ht="13.5" customHeight="1">
      <c r="B211" s="238" t="s">
        <v>325</v>
      </c>
      <c r="C211" s="238"/>
      <c r="D211" s="238"/>
      <c r="E211" s="238"/>
      <c r="F211" s="238"/>
      <c r="G211" s="238"/>
      <c r="H211" s="238"/>
      <c r="I211" s="238"/>
      <c r="J211" s="238"/>
      <c r="K211" s="238"/>
      <c r="L211" s="238"/>
      <c r="M211" s="238"/>
      <c r="N211" s="238"/>
    </row>
    <row r="212" spans="2:18" ht="16.5">
      <c r="B212" s="238"/>
      <c r="C212" s="238"/>
      <c r="D212" s="238"/>
      <c r="E212" s="238"/>
      <c r="F212" s="238"/>
      <c r="G212" s="238"/>
      <c r="H212" s="238"/>
      <c r="I212" s="238"/>
      <c r="J212" s="238"/>
      <c r="K212" s="238"/>
      <c r="L212" s="238"/>
      <c r="M212" s="238"/>
      <c r="N212" s="238"/>
      <c r="R212" s="65" t="s">
        <v>101</v>
      </c>
    </row>
    <row r="213" spans="2:18" ht="16.5">
      <c r="B213" s="238"/>
      <c r="C213" s="238"/>
      <c r="D213" s="238"/>
      <c r="E213" s="238"/>
      <c r="F213" s="238"/>
      <c r="G213" s="238"/>
      <c r="H213" s="238"/>
      <c r="I213" s="238"/>
      <c r="J213" s="238"/>
      <c r="K213" s="238"/>
      <c r="L213" s="238"/>
      <c r="M213" s="238"/>
      <c r="N213" s="238"/>
      <c r="R213" s="194" t="s">
        <v>101</v>
      </c>
    </row>
    <row r="214" spans="2:14" ht="18.75" customHeight="1">
      <c r="B214" s="275"/>
      <c r="C214" s="275"/>
      <c r="D214" s="275"/>
      <c r="E214" s="275"/>
      <c r="F214" s="275"/>
      <c r="G214" s="275"/>
      <c r="H214" s="275"/>
      <c r="I214" s="275"/>
      <c r="J214" s="275"/>
      <c r="K214" s="275"/>
      <c r="L214" s="275"/>
      <c r="M214" s="275"/>
      <c r="N214" s="275"/>
    </row>
    <row r="215" spans="2:14" ht="14.25" customHeight="1">
      <c r="B215" s="275"/>
      <c r="C215" s="275"/>
      <c r="D215" s="275"/>
      <c r="E215" s="275"/>
      <c r="F215" s="275"/>
      <c r="G215" s="275"/>
      <c r="H215" s="275"/>
      <c r="I215" s="275"/>
      <c r="J215" s="275"/>
      <c r="K215" s="275"/>
      <c r="L215" s="275"/>
      <c r="M215" s="275"/>
      <c r="N215" s="275"/>
    </row>
    <row r="216" spans="2:14" ht="16.5">
      <c r="B216" s="238" t="s">
        <v>347</v>
      </c>
      <c r="C216" s="238"/>
      <c r="D216" s="238"/>
      <c r="E216" s="238"/>
      <c r="F216" s="238"/>
      <c r="G216" s="238"/>
      <c r="H216" s="238"/>
      <c r="I216" s="238"/>
      <c r="J216" s="238"/>
      <c r="K216" s="238"/>
      <c r="L216" s="238"/>
      <c r="M216" s="238"/>
      <c r="N216" s="238"/>
    </row>
    <row r="217" spans="2:14" ht="18.75" customHeight="1">
      <c r="B217" s="238"/>
      <c r="C217" s="238"/>
      <c r="D217" s="238"/>
      <c r="E217" s="238"/>
      <c r="F217" s="238"/>
      <c r="G217" s="238"/>
      <c r="H217" s="238"/>
      <c r="I217" s="238"/>
      <c r="J217" s="238"/>
      <c r="K217" s="238"/>
      <c r="L217" s="238"/>
      <c r="M217" s="238"/>
      <c r="N217" s="238"/>
    </row>
    <row r="218" spans="2:14" ht="18.75" customHeight="1">
      <c r="B218" s="287"/>
      <c r="C218" s="287"/>
      <c r="D218" s="287"/>
      <c r="E218" s="287"/>
      <c r="F218" s="287"/>
      <c r="G218" s="287"/>
      <c r="H218" s="287"/>
      <c r="I218" s="287"/>
      <c r="J218" s="287"/>
      <c r="K218" s="287"/>
      <c r="L218" s="287"/>
      <c r="M218" s="287"/>
      <c r="N218" s="287"/>
    </row>
    <row r="219" spans="2:14" ht="18.75" customHeight="1">
      <c r="B219" s="287"/>
      <c r="C219" s="287"/>
      <c r="D219" s="287"/>
      <c r="E219" s="287"/>
      <c r="F219" s="287"/>
      <c r="G219" s="287"/>
      <c r="H219" s="287"/>
      <c r="I219" s="287"/>
      <c r="J219" s="287"/>
      <c r="K219" s="287"/>
      <c r="L219" s="287"/>
      <c r="M219" s="287"/>
      <c r="N219" s="287"/>
    </row>
    <row r="220" spans="1:14" s="82" customFormat="1" ht="19.5" customHeight="1">
      <c r="A220" s="88"/>
      <c r="B220" s="190"/>
      <c r="C220" s="190"/>
      <c r="D220" s="190"/>
      <c r="E220" s="190"/>
      <c r="F220" s="190"/>
      <c r="G220" s="190"/>
      <c r="H220" s="190"/>
      <c r="I220" s="190"/>
      <c r="J220" s="190"/>
      <c r="K220" s="190"/>
      <c r="L220" s="190"/>
      <c r="M220" s="190"/>
      <c r="N220" s="190"/>
    </row>
    <row r="221" spans="1:14" s="82" customFormat="1" ht="16.5" customHeight="1">
      <c r="A221" s="88"/>
      <c r="B221" s="190"/>
      <c r="C221" s="190"/>
      <c r="D221" s="190"/>
      <c r="E221" s="190"/>
      <c r="F221" s="190"/>
      <c r="G221" s="190"/>
      <c r="H221" s="190"/>
      <c r="I221" s="190"/>
      <c r="J221" s="190"/>
      <c r="K221" s="190"/>
      <c r="L221" s="190"/>
      <c r="M221" s="190"/>
      <c r="N221" s="190"/>
    </row>
    <row r="222" spans="1:14" ht="16.5">
      <c r="A222" s="82" t="s">
        <v>57</v>
      </c>
      <c r="B222" s="82" t="s">
        <v>170</v>
      </c>
      <c r="C222" s="82"/>
      <c r="D222" s="82"/>
      <c r="E222" s="82"/>
      <c r="F222" s="82"/>
      <c r="G222" s="83"/>
      <c r="H222" s="145"/>
      <c r="I222" s="145"/>
      <c r="J222" s="146"/>
      <c r="K222" s="146"/>
      <c r="L222" s="82"/>
      <c r="M222" s="82"/>
      <c r="N222" s="82"/>
    </row>
    <row r="223" ht="10.5" customHeight="1"/>
    <row r="224" spans="2:14" ht="16.5">
      <c r="B224" s="238" t="s">
        <v>326</v>
      </c>
      <c r="C224" s="238"/>
      <c r="D224" s="238"/>
      <c r="E224" s="238"/>
      <c r="F224" s="238"/>
      <c r="G224" s="238"/>
      <c r="H224" s="238"/>
      <c r="I224" s="238"/>
      <c r="J224" s="238"/>
      <c r="K224" s="238"/>
      <c r="L224" s="238"/>
      <c r="M224" s="238"/>
      <c r="N224" s="238"/>
    </row>
    <row r="225" spans="2:14" ht="16.5">
      <c r="B225" s="275"/>
      <c r="C225" s="275"/>
      <c r="D225" s="275"/>
      <c r="E225" s="275"/>
      <c r="F225" s="275"/>
      <c r="G225" s="275"/>
      <c r="H225" s="275"/>
      <c r="I225" s="275"/>
      <c r="J225" s="275"/>
      <c r="K225" s="275"/>
      <c r="L225" s="275"/>
      <c r="M225" s="275"/>
      <c r="N225" s="275"/>
    </row>
    <row r="226" spans="2:14" ht="16.5">
      <c r="B226" s="275"/>
      <c r="C226" s="275"/>
      <c r="D226" s="275"/>
      <c r="E226" s="275"/>
      <c r="F226" s="275"/>
      <c r="G226" s="275"/>
      <c r="H226" s="275"/>
      <c r="I226" s="275"/>
      <c r="J226" s="275"/>
      <c r="K226" s="275"/>
      <c r="L226" s="275"/>
      <c r="M226" s="275"/>
      <c r="N226" s="275"/>
    </row>
    <row r="227" spans="2:14" s="82" customFormat="1" ht="15" customHeight="1">
      <c r="B227" s="81"/>
      <c r="C227" s="81"/>
      <c r="D227" s="81"/>
      <c r="E227" s="81"/>
      <c r="F227" s="81"/>
      <c r="G227" s="81"/>
      <c r="H227" s="81"/>
      <c r="I227" s="81"/>
      <c r="J227" s="81"/>
      <c r="K227" s="81"/>
      <c r="L227" s="81"/>
      <c r="M227" s="81"/>
      <c r="N227" s="81"/>
    </row>
    <row r="228" spans="2:14" s="82" customFormat="1" ht="12.75" customHeight="1">
      <c r="B228" s="238" t="s">
        <v>344</v>
      </c>
      <c r="C228" s="238"/>
      <c r="D228" s="238"/>
      <c r="E228" s="238"/>
      <c r="F228" s="238"/>
      <c r="G228" s="238"/>
      <c r="H228" s="238"/>
      <c r="I228" s="238"/>
      <c r="J228" s="238"/>
      <c r="K228" s="238"/>
      <c r="L228" s="238"/>
      <c r="M228" s="238"/>
      <c r="N228" s="238"/>
    </row>
    <row r="229" spans="2:14" s="82" customFormat="1" ht="12.75" customHeight="1">
      <c r="B229" s="238"/>
      <c r="C229" s="238"/>
      <c r="D229" s="238"/>
      <c r="E229" s="238"/>
      <c r="F229" s="238"/>
      <c r="G229" s="238"/>
      <c r="H229" s="238"/>
      <c r="I229" s="238"/>
      <c r="J229" s="238"/>
      <c r="K229" s="238"/>
      <c r="L229" s="238"/>
      <c r="M229" s="238"/>
      <c r="N229" s="238"/>
    </row>
    <row r="230" spans="2:14" s="82" customFormat="1" ht="17.25" customHeight="1">
      <c r="B230" s="269"/>
      <c r="C230" s="269"/>
      <c r="D230" s="269"/>
      <c r="E230" s="269"/>
      <c r="F230" s="269"/>
      <c r="G230" s="269"/>
      <c r="H230" s="269"/>
      <c r="I230" s="269"/>
      <c r="J230" s="269"/>
      <c r="K230" s="269"/>
      <c r="L230" s="269"/>
      <c r="M230" s="269"/>
      <c r="N230" s="269"/>
    </row>
    <row r="231" spans="2:14" s="82" customFormat="1" ht="21.75" customHeight="1">
      <c r="B231" s="287"/>
      <c r="C231" s="287"/>
      <c r="D231" s="287"/>
      <c r="E231" s="287"/>
      <c r="F231" s="287"/>
      <c r="G231" s="287"/>
      <c r="H231" s="287"/>
      <c r="I231" s="287"/>
      <c r="J231" s="287"/>
      <c r="K231" s="287"/>
      <c r="L231" s="287"/>
      <c r="M231" s="287"/>
      <c r="N231" s="287"/>
    </row>
    <row r="232" spans="2:14" s="82" customFormat="1" ht="13.5" customHeight="1">
      <c r="B232" s="215"/>
      <c r="C232" s="215"/>
      <c r="D232" s="215"/>
      <c r="E232" s="215"/>
      <c r="F232" s="215"/>
      <c r="G232" s="215"/>
      <c r="H232" s="215"/>
      <c r="I232" s="215"/>
      <c r="J232" s="215"/>
      <c r="K232" s="215"/>
      <c r="L232" s="215"/>
      <c r="M232" s="215"/>
      <c r="N232" s="215"/>
    </row>
    <row r="233" spans="1:14" ht="15" customHeight="1">
      <c r="A233" s="82" t="s">
        <v>58</v>
      </c>
      <c r="B233" s="264" t="s">
        <v>97</v>
      </c>
      <c r="C233" s="287"/>
      <c r="D233" s="287"/>
      <c r="E233" s="287"/>
      <c r="F233" s="231"/>
      <c r="G233" s="133"/>
      <c r="H233" s="133"/>
      <c r="I233" s="133"/>
      <c r="J233" s="133"/>
      <c r="K233" s="133"/>
      <c r="L233" s="133"/>
      <c r="M233" s="133"/>
      <c r="N233" s="133" t="s">
        <v>101</v>
      </c>
    </row>
    <row r="234" spans="1:14" ht="13.5" customHeight="1">
      <c r="A234" s="82"/>
      <c r="B234" s="133"/>
      <c r="C234" s="223"/>
      <c r="D234" s="223"/>
      <c r="E234" s="223"/>
      <c r="F234" s="231"/>
      <c r="G234" s="133"/>
      <c r="H234" s="133"/>
      <c r="I234" s="133"/>
      <c r="J234" s="133"/>
      <c r="K234" s="133"/>
      <c r="L234" s="133"/>
      <c r="M234" s="133"/>
      <c r="N234" s="133"/>
    </row>
    <row r="235" spans="2:15" ht="16.5">
      <c r="B235" s="238" t="s">
        <v>346</v>
      </c>
      <c r="C235" s="238"/>
      <c r="D235" s="238"/>
      <c r="E235" s="238"/>
      <c r="F235" s="238"/>
      <c r="G235" s="238"/>
      <c r="H235" s="238"/>
      <c r="I235" s="238"/>
      <c r="J235" s="238"/>
      <c r="K235" s="238"/>
      <c r="L235" s="238"/>
      <c r="M235" s="238"/>
      <c r="N235" s="238"/>
      <c r="O235" s="88" t="s">
        <v>101</v>
      </c>
    </row>
    <row r="236" spans="2:14" ht="16.5">
      <c r="B236" s="238"/>
      <c r="C236" s="238"/>
      <c r="D236" s="238"/>
      <c r="E236" s="238"/>
      <c r="F236" s="238"/>
      <c r="G236" s="238"/>
      <c r="H236" s="238"/>
      <c r="I236" s="238"/>
      <c r="J236" s="238"/>
      <c r="K236" s="238"/>
      <c r="L236" s="238"/>
      <c r="M236" s="238"/>
      <c r="N236" s="238"/>
    </row>
    <row r="237" spans="2:14" ht="16.5">
      <c r="B237" s="238"/>
      <c r="C237" s="238"/>
      <c r="D237" s="238"/>
      <c r="E237" s="238"/>
      <c r="F237" s="238"/>
      <c r="G237" s="238"/>
      <c r="H237" s="238"/>
      <c r="I237" s="238"/>
      <c r="J237" s="238"/>
      <c r="K237" s="238"/>
      <c r="L237" s="238"/>
      <c r="M237" s="238"/>
      <c r="N237" s="238"/>
    </row>
    <row r="238" spans="2:14" ht="16.5">
      <c r="B238" s="238"/>
      <c r="C238" s="238"/>
      <c r="D238" s="238"/>
      <c r="E238" s="238"/>
      <c r="F238" s="238"/>
      <c r="G238" s="238"/>
      <c r="H238" s="238"/>
      <c r="I238" s="238"/>
      <c r="J238" s="238"/>
      <c r="K238" s="238"/>
      <c r="L238" s="238"/>
      <c r="M238" s="238"/>
      <c r="N238" s="238"/>
    </row>
    <row r="239" spans="2:14" ht="17.25" customHeight="1">
      <c r="B239" s="81"/>
      <c r="C239" s="81"/>
      <c r="D239" s="81"/>
      <c r="E239" s="81"/>
      <c r="F239" s="81"/>
      <c r="G239" s="81"/>
      <c r="H239" s="81"/>
      <c r="I239" s="81"/>
      <c r="J239" s="81"/>
      <c r="K239" s="81"/>
      <c r="L239" s="81"/>
      <c r="M239" s="81"/>
      <c r="N239" s="81"/>
    </row>
    <row r="240" spans="1:11" s="82" customFormat="1" ht="14.25">
      <c r="A240" s="82" t="s">
        <v>59</v>
      </c>
      <c r="B240" s="82" t="s">
        <v>69</v>
      </c>
      <c r="G240" s="83"/>
      <c r="H240" s="145"/>
      <c r="I240" s="145"/>
      <c r="J240" s="146"/>
      <c r="K240" s="146"/>
    </row>
    <row r="241" ht="15" customHeight="1"/>
    <row r="242" spans="2:14" ht="16.5">
      <c r="B242" s="238" t="s">
        <v>272</v>
      </c>
      <c r="C242" s="238"/>
      <c r="D242" s="238"/>
      <c r="E242" s="238"/>
      <c r="F242" s="238"/>
      <c r="G242" s="238"/>
      <c r="H242" s="238"/>
      <c r="I242" s="238"/>
      <c r="J242" s="238"/>
      <c r="K242" s="238"/>
      <c r="L242" s="238"/>
      <c r="M242" s="238"/>
      <c r="N242" s="238"/>
    </row>
    <row r="243" spans="2:14" ht="12.75" customHeight="1">
      <c r="B243" s="81"/>
      <c r="C243" s="81"/>
      <c r="D243" s="81"/>
      <c r="E243" s="81"/>
      <c r="F243" s="81"/>
      <c r="G243" s="81"/>
      <c r="H243" s="81"/>
      <c r="I243" s="81"/>
      <c r="J243" s="81"/>
      <c r="K243" s="81"/>
      <c r="L243" s="81"/>
      <c r="M243" s="81"/>
      <c r="N243" s="81"/>
    </row>
    <row r="244" spans="1:11" s="82" customFormat="1" ht="20.25" customHeight="1">
      <c r="A244" s="82" t="s">
        <v>60</v>
      </c>
      <c r="B244" s="82" t="s">
        <v>98</v>
      </c>
      <c r="G244" s="83"/>
      <c r="H244" s="145"/>
      <c r="I244" s="145"/>
      <c r="J244" s="146"/>
      <c r="K244" s="146"/>
    </row>
    <row r="245" spans="8:14" ht="16.5" customHeight="1">
      <c r="H245" s="83" t="s">
        <v>112</v>
      </c>
      <c r="I245" s="83"/>
      <c r="J245" s="83" t="s">
        <v>275</v>
      </c>
      <c r="K245" s="83"/>
      <c r="L245" s="83" t="s">
        <v>32</v>
      </c>
      <c r="M245" s="83"/>
      <c r="N245" s="83" t="s">
        <v>275</v>
      </c>
    </row>
    <row r="246" spans="8:14" ht="16.5">
      <c r="H246" s="83" t="s">
        <v>91</v>
      </c>
      <c r="I246" s="83"/>
      <c r="J246" s="83" t="s">
        <v>90</v>
      </c>
      <c r="K246" s="83"/>
      <c r="L246" s="83" t="s">
        <v>91</v>
      </c>
      <c r="M246" s="83"/>
      <c r="N246" s="83" t="s">
        <v>273</v>
      </c>
    </row>
    <row r="247" spans="8:14" ht="16.5">
      <c r="H247" s="83" t="s">
        <v>89</v>
      </c>
      <c r="I247" s="83"/>
      <c r="J247" s="83" t="s">
        <v>80</v>
      </c>
      <c r="K247" s="83"/>
      <c r="L247" s="83" t="s">
        <v>89</v>
      </c>
      <c r="M247" s="83"/>
      <c r="N247" s="140" t="s">
        <v>80</v>
      </c>
    </row>
    <row r="248" spans="8:14" ht="16.5">
      <c r="H248" s="83" t="s">
        <v>276</v>
      </c>
      <c r="I248" s="83"/>
      <c r="J248" s="83" t="s">
        <v>276</v>
      </c>
      <c r="K248" s="83"/>
      <c r="L248" s="83" t="s">
        <v>169</v>
      </c>
      <c r="M248" s="83"/>
      <c r="N248" s="83" t="s">
        <v>274</v>
      </c>
    </row>
    <row r="249" spans="8:14" ht="16.5">
      <c r="H249" s="146" t="s">
        <v>3</v>
      </c>
      <c r="I249" s="146"/>
      <c r="J249" s="146" t="s">
        <v>3</v>
      </c>
      <c r="K249" s="146"/>
      <c r="L249" s="146" t="s">
        <v>3</v>
      </c>
      <c r="M249" s="146"/>
      <c r="N249" s="146" t="s">
        <v>3</v>
      </c>
    </row>
    <row r="250" spans="8:14" ht="7.5" customHeight="1">
      <c r="H250" s="146"/>
      <c r="I250" s="146"/>
      <c r="J250" s="146"/>
      <c r="L250" s="48"/>
      <c r="M250" s="48"/>
      <c r="N250" s="48"/>
    </row>
    <row r="251" spans="2:14" ht="16.5">
      <c r="B251" s="88" t="s">
        <v>300</v>
      </c>
      <c r="H251" s="214">
        <v>-1826</v>
      </c>
      <c r="I251" s="146"/>
      <c r="J251" s="176">
        <v>1235</v>
      </c>
      <c r="K251" s="146"/>
      <c r="L251" s="176">
        <v>3412</v>
      </c>
      <c r="M251" s="146"/>
      <c r="N251" s="176">
        <v>21729</v>
      </c>
    </row>
    <row r="252" spans="8:14" ht="10.5" customHeight="1">
      <c r="H252" s="86"/>
      <c r="I252" s="86"/>
      <c r="J252" s="86"/>
      <c r="K252" s="86"/>
      <c r="L252" s="86"/>
      <c r="M252" s="86"/>
      <c r="N252" s="86"/>
    </row>
    <row r="253" spans="2:14" ht="16.5">
      <c r="B253" s="88" t="s">
        <v>74</v>
      </c>
      <c r="H253" s="111">
        <v>-220</v>
      </c>
      <c r="I253" s="123"/>
      <c r="J253" s="123">
        <v>808</v>
      </c>
      <c r="L253" s="52">
        <v>1723</v>
      </c>
      <c r="M253" s="52"/>
      <c r="N253" s="52">
        <v>4482</v>
      </c>
    </row>
    <row r="254" spans="2:14" ht="16.5">
      <c r="B254" s="88" t="s">
        <v>171</v>
      </c>
      <c r="H254" s="217">
        <v>99</v>
      </c>
      <c r="I254" s="123"/>
      <c r="J254" s="217">
        <v>554</v>
      </c>
      <c r="L254" s="53">
        <v>105</v>
      </c>
      <c r="M254" s="52"/>
      <c r="N254" s="53">
        <v>754</v>
      </c>
    </row>
    <row r="255" spans="8:16" ht="17.25" customHeight="1">
      <c r="H255" s="111">
        <f>SUM(H253:H254)</f>
        <v>-121</v>
      </c>
      <c r="I255" s="123"/>
      <c r="J255" s="123">
        <f>SUM(J253:J254)</f>
        <v>1362</v>
      </c>
      <c r="L255" s="49">
        <f>SUM(L253:L254)</f>
        <v>1828</v>
      </c>
      <c r="M255" s="49">
        <f>SUM(M253:M254)</f>
        <v>0</v>
      </c>
      <c r="N255" s="49">
        <f>SUM(N253:N254)</f>
        <v>5236</v>
      </c>
      <c r="O255" s="88" t="s">
        <v>101</v>
      </c>
      <c r="P255" s="88" t="s">
        <v>101</v>
      </c>
    </row>
    <row r="256" spans="8:14" ht="7.5" customHeight="1">
      <c r="H256" s="111"/>
      <c r="I256" s="123"/>
      <c r="J256" s="123"/>
      <c r="L256" s="49"/>
      <c r="M256" s="49"/>
      <c r="N256" s="49"/>
    </row>
    <row r="257" spans="2:14" ht="16.5">
      <c r="B257" s="266" t="s">
        <v>327</v>
      </c>
      <c r="C257" s="240"/>
      <c r="D257" s="240"/>
      <c r="E257" s="240"/>
      <c r="F257" s="240"/>
      <c r="G257" s="240"/>
      <c r="H257" s="123">
        <v>145</v>
      </c>
      <c r="I257" s="123"/>
      <c r="J257" s="123">
        <v>0</v>
      </c>
      <c r="L257" s="52">
        <v>0</v>
      </c>
      <c r="M257" s="49"/>
      <c r="N257" s="52">
        <v>0</v>
      </c>
    </row>
    <row r="258" spans="8:14" ht="6" customHeight="1">
      <c r="H258" s="123"/>
      <c r="I258" s="123"/>
      <c r="J258" s="218"/>
      <c r="L258" s="52"/>
      <c r="M258" s="52"/>
      <c r="N258" s="52"/>
    </row>
    <row r="259" spans="2:16" ht="16.5">
      <c r="B259" s="195" t="s">
        <v>258</v>
      </c>
      <c r="C259" s="196"/>
      <c r="D259" s="196"/>
      <c r="E259" s="196"/>
      <c r="F259" s="196"/>
      <c r="G259" s="196"/>
      <c r="H259" s="65">
        <v>0</v>
      </c>
      <c r="I259" s="123"/>
      <c r="J259" s="123">
        <v>1084</v>
      </c>
      <c r="L259" s="52">
        <v>0</v>
      </c>
      <c r="M259" s="52"/>
      <c r="N259" s="52">
        <v>0</v>
      </c>
      <c r="P259" s="52" t="s">
        <v>101</v>
      </c>
    </row>
    <row r="260" spans="2:14" ht="7.5" customHeight="1">
      <c r="B260" s="195"/>
      <c r="C260" s="196"/>
      <c r="D260" s="196"/>
      <c r="E260" s="196"/>
      <c r="F260" s="196"/>
      <c r="G260" s="196"/>
      <c r="H260" s="123"/>
      <c r="I260" s="123"/>
      <c r="J260" s="123"/>
      <c r="L260" s="52"/>
      <c r="M260" s="52"/>
      <c r="N260" s="52"/>
    </row>
    <row r="261" spans="2:14" ht="15.75" customHeight="1">
      <c r="B261" s="195" t="s">
        <v>345</v>
      </c>
      <c r="C261" s="196"/>
      <c r="D261" s="196"/>
      <c r="E261" s="196"/>
      <c r="F261" s="196"/>
      <c r="G261" s="196"/>
      <c r="H261" s="111">
        <v>-794</v>
      </c>
      <c r="I261" s="123"/>
      <c r="J261" s="123"/>
      <c r="L261" s="52"/>
      <c r="M261" s="52"/>
      <c r="N261" s="52"/>
    </row>
    <row r="262" spans="2:14" ht="7.5" customHeight="1">
      <c r="B262" s="195"/>
      <c r="C262" s="196"/>
      <c r="D262" s="196"/>
      <c r="E262" s="196"/>
      <c r="F262" s="196"/>
      <c r="G262" s="196"/>
      <c r="H262" s="123"/>
      <c r="I262" s="123"/>
      <c r="J262" s="123"/>
      <c r="L262" s="52"/>
      <c r="M262" s="52"/>
      <c r="N262" s="52"/>
    </row>
    <row r="263" spans="2:14" ht="18" customHeight="1">
      <c r="B263" s="195" t="s">
        <v>277</v>
      </c>
      <c r="C263" s="196"/>
      <c r="D263" s="196"/>
      <c r="E263" s="196"/>
      <c r="F263" s="196"/>
      <c r="G263" s="196"/>
      <c r="H263" s="123">
        <v>91</v>
      </c>
      <c r="I263" s="123"/>
      <c r="J263" s="123">
        <v>91</v>
      </c>
      <c r="L263" s="52"/>
      <c r="M263" s="52"/>
      <c r="N263" s="52"/>
    </row>
    <row r="264" spans="2:14" ht="5.25" customHeight="1">
      <c r="B264" s="195"/>
      <c r="C264" s="196"/>
      <c r="D264" s="196"/>
      <c r="E264" s="196"/>
      <c r="F264" s="196"/>
      <c r="G264" s="196"/>
      <c r="H264" s="123"/>
      <c r="I264" s="123"/>
      <c r="J264" s="123"/>
      <c r="L264" s="52"/>
      <c r="M264" s="52"/>
      <c r="N264" s="52"/>
    </row>
    <row r="265" spans="2:14" ht="24" customHeight="1">
      <c r="B265" s="273" t="s">
        <v>255</v>
      </c>
      <c r="C265" s="279"/>
      <c r="D265" s="279"/>
      <c r="E265" s="279"/>
      <c r="F265" s="279"/>
      <c r="G265" s="196"/>
      <c r="H265" s="111">
        <v>-208</v>
      </c>
      <c r="I265" s="123"/>
      <c r="J265" s="123">
        <v>574</v>
      </c>
      <c r="L265" s="114">
        <v>-1054</v>
      </c>
      <c r="M265" s="114"/>
      <c r="N265" s="114">
        <v>-1054</v>
      </c>
    </row>
    <row r="266" spans="2:14" ht="6.75" customHeight="1">
      <c r="B266" s="279"/>
      <c r="C266" s="279"/>
      <c r="D266" s="279"/>
      <c r="E266" s="279"/>
      <c r="F266" s="279"/>
      <c r="H266" s="123"/>
      <c r="I266" s="123"/>
      <c r="J266" s="218"/>
      <c r="L266" s="52"/>
      <c r="M266" s="52"/>
      <c r="N266" s="52"/>
    </row>
    <row r="267" spans="8:14" ht="18" customHeight="1" thickBot="1">
      <c r="H267" s="219">
        <f>SUM(H255:H266)</f>
        <v>-887</v>
      </c>
      <c r="I267" s="220"/>
      <c r="J267" s="221">
        <f>SUM(J255:J266)</f>
        <v>3111</v>
      </c>
      <c r="L267" s="197">
        <f>SUM(L255:L266)</f>
        <v>774</v>
      </c>
      <c r="M267" s="48"/>
      <c r="N267" s="197">
        <f>SUM(N255:N266)</f>
        <v>4182</v>
      </c>
    </row>
    <row r="268" ht="15" customHeight="1" thickTop="1"/>
    <row r="269" spans="2:14" ht="18" customHeight="1">
      <c r="B269" s="238" t="s">
        <v>287</v>
      </c>
      <c r="C269" s="238"/>
      <c r="D269" s="238"/>
      <c r="E269" s="238"/>
      <c r="F269" s="238"/>
      <c r="G269" s="238"/>
      <c r="H269" s="238"/>
      <c r="I269" s="238"/>
      <c r="J269" s="238"/>
      <c r="K269" s="238"/>
      <c r="L269" s="238"/>
      <c r="M269" s="238"/>
      <c r="N269" s="238"/>
    </row>
    <row r="270" spans="2:14" ht="16.5">
      <c r="B270" s="238"/>
      <c r="C270" s="238"/>
      <c r="D270" s="238"/>
      <c r="E270" s="238"/>
      <c r="F270" s="238"/>
      <c r="G270" s="238"/>
      <c r="H270" s="238"/>
      <c r="I270" s="238"/>
      <c r="J270" s="238"/>
      <c r="K270" s="238"/>
      <c r="L270" s="238"/>
      <c r="M270" s="238"/>
      <c r="N270" s="238"/>
    </row>
    <row r="271" spans="2:14" ht="16.5">
      <c r="B271" s="238"/>
      <c r="C271" s="238"/>
      <c r="D271" s="238"/>
      <c r="E271" s="238"/>
      <c r="F271" s="238"/>
      <c r="G271" s="238"/>
      <c r="H271" s="238"/>
      <c r="I271" s="238"/>
      <c r="J271" s="238"/>
      <c r="K271" s="238"/>
      <c r="L271" s="238"/>
      <c r="M271" s="238"/>
      <c r="N271" s="238"/>
    </row>
    <row r="272" spans="2:14" ht="16.5">
      <c r="B272" s="238"/>
      <c r="C272" s="238"/>
      <c r="D272" s="238"/>
      <c r="E272" s="238"/>
      <c r="F272" s="238"/>
      <c r="G272" s="238"/>
      <c r="H272" s="238"/>
      <c r="I272" s="238"/>
      <c r="J272" s="238"/>
      <c r="K272" s="238"/>
      <c r="L272" s="238"/>
      <c r="M272" s="238"/>
      <c r="N272" s="238"/>
    </row>
    <row r="273" spans="2:14" ht="16.5">
      <c r="B273" s="238"/>
      <c r="C273" s="238"/>
      <c r="D273" s="238"/>
      <c r="E273" s="238"/>
      <c r="F273" s="238"/>
      <c r="G273" s="238"/>
      <c r="H273" s="238"/>
      <c r="I273" s="238"/>
      <c r="J273" s="238"/>
      <c r="K273" s="238"/>
      <c r="L273" s="238"/>
      <c r="M273" s="238"/>
      <c r="N273" s="238"/>
    </row>
    <row r="274" spans="2:14" ht="17.25" customHeight="1">
      <c r="B274" s="81"/>
      <c r="C274" s="81"/>
      <c r="D274" s="81"/>
      <c r="E274" s="81"/>
      <c r="F274" s="81"/>
      <c r="G274" s="81"/>
      <c r="H274" s="81"/>
      <c r="I274" s="81"/>
      <c r="J274" s="81"/>
      <c r="K274" s="81"/>
      <c r="L274" s="81"/>
      <c r="M274" s="81"/>
      <c r="N274" s="81"/>
    </row>
    <row r="275" spans="2:14" ht="17.25" customHeight="1">
      <c r="B275" s="81"/>
      <c r="C275" s="81"/>
      <c r="D275" s="81"/>
      <c r="E275" s="81"/>
      <c r="F275" s="81"/>
      <c r="G275" s="81"/>
      <c r="H275" s="81"/>
      <c r="I275" s="81"/>
      <c r="J275" s="81"/>
      <c r="K275" s="81"/>
      <c r="L275" s="81"/>
      <c r="M275" s="81"/>
      <c r="N275" s="81"/>
    </row>
    <row r="276" spans="1:11" s="82" customFormat="1" ht="14.25">
      <c r="A276" s="82" t="s">
        <v>61</v>
      </c>
      <c r="B276" s="82" t="s">
        <v>217</v>
      </c>
      <c r="G276" s="83"/>
      <c r="H276" s="145"/>
      <c r="I276" s="145"/>
      <c r="J276" s="146"/>
      <c r="K276" s="146"/>
    </row>
    <row r="277" ht="12.75" customHeight="1"/>
    <row r="278" spans="2:14" ht="16.5" customHeight="1">
      <c r="B278" s="238" t="s">
        <v>328</v>
      </c>
      <c r="C278" s="238"/>
      <c r="D278" s="238"/>
      <c r="E278" s="238"/>
      <c r="F278" s="238"/>
      <c r="G278" s="238"/>
      <c r="H278" s="238"/>
      <c r="I278" s="238"/>
      <c r="J278" s="238"/>
      <c r="K278" s="238"/>
      <c r="L278" s="238"/>
      <c r="M278" s="238"/>
      <c r="N278" s="238"/>
    </row>
    <row r="279" spans="2:14" ht="13.5" customHeight="1">
      <c r="B279" s="268"/>
      <c r="C279" s="268"/>
      <c r="D279" s="268"/>
      <c r="E279" s="268"/>
      <c r="F279" s="268"/>
      <c r="G279" s="268"/>
      <c r="H279" s="268"/>
      <c r="I279" s="268"/>
      <c r="J279" s="268"/>
      <c r="K279" s="268"/>
      <c r="L279" s="268"/>
      <c r="M279" s="268"/>
      <c r="N279" s="268"/>
    </row>
    <row r="280" spans="2:14" ht="16.5">
      <c r="B280" s="262"/>
      <c r="C280" s="262"/>
      <c r="D280" s="262"/>
      <c r="E280" s="262"/>
      <c r="F280" s="262"/>
      <c r="G280" s="262"/>
      <c r="H280" s="262"/>
      <c r="I280" s="262"/>
      <c r="J280" s="262"/>
      <c r="K280" s="262"/>
      <c r="L280" s="262"/>
      <c r="M280" s="262"/>
      <c r="N280" s="262"/>
    </row>
    <row r="281" ht="12" customHeight="1"/>
    <row r="282" spans="1:14" s="82" customFormat="1" ht="14.25">
      <c r="A282" s="82" t="s">
        <v>62</v>
      </c>
      <c r="B282" s="82" t="s">
        <v>70</v>
      </c>
      <c r="G282" s="83"/>
      <c r="H282" s="145"/>
      <c r="I282" s="145"/>
      <c r="J282" s="146"/>
      <c r="K282" s="146"/>
      <c r="L282" s="272" t="s">
        <v>291</v>
      </c>
      <c r="N282" s="83" t="s">
        <v>275</v>
      </c>
    </row>
    <row r="283" spans="12:14" ht="16.5">
      <c r="L283" s="272"/>
      <c r="N283" s="83" t="s">
        <v>86</v>
      </c>
    </row>
    <row r="284" spans="2:14" ht="16.5">
      <c r="B284" s="198"/>
      <c r="C284" s="177"/>
      <c r="D284" s="177"/>
      <c r="E284" s="177"/>
      <c r="F284" s="177"/>
      <c r="G284" s="177"/>
      <c r="H284" s="177"/>
      <c r="I284" s="177"/>
      <c r="J284" s="177"/>
      <c r="K284" s="177"/>
      <c r="L284" s="83" t="s">
        <v>276</v>
      </c>
      <c r="M284" s="177"/>
      <c r="N284" s="83" t="s">
        <v>276</v>
      </c>
    </row>
    <row r="285" spans="2:14" ht="16.5">
      <c r="B285" s="198"/>
      <c r="L285" s="146" t="s">
        <v>3</v>
      </c>
      <c r="N285" s="146" t="s">
        <v>3</v>
      </c>
    </row>
    <row r="286" spans="2:14" ht="16.5">
      <c r="B286" s="198" t="s">
        <v>4</v>
      </c>
      <c r="C286" s="88" t="s">
        <v>172</v>
      </c>
      <c r="L286" s="48">
        <v>0</v>
      </c>
      <c r="N286" s="48">
        <f>+(552016.32-21500)/1000</f>
        <v>530.51632</v>
      </c>
    </row>
    <row r="287" spans="2:14" ht="14.25" customHeight="1">
      <c r="B287" s="198" t="s">
        <v>6</v>
      </c>
      <c r="C287" s="238" t="s">
        <v>75</v>
      </c>
      <c r="D287" s="238"/>
      <c r="E287" s="238"/>
      <c r="F287" s="238"/>
      <c r="G287" s="238"/>
      <c r="H287" s="238"/>
      <c r="I287" s="238"/>
      <c r="J287" s="238"/>
      <c r="K287" s="177"/>
      <c r="L287" s="177"/>
      <c r="M287" s="177"/>
      <c r="N287" s="177"/>
    </row>
    <row r="288" spans="2:14" ht="14.25" customHeight="1">
      <c r="B288" s="198"/>
      <c r="C288" s="81"/>
      <c r="D288" s="81"/>
      <c r="E288" s="81"/>
      <c r="F288" s="81"/>
      <c r="G288" s="81"/>
      <c r="H288" s="81"/>
      <c r="I288" s="81"/>
      <c r="J288" s="81"/>
      <c r="K288" s="81"/>
      <c r="L288" s="141" t="s">
        <v>276</v>
      </c>
      <c r="M288" s="141"/>
      <c r="N288" s="141" t="s">
        <v>169</v>
      </c>
    </row>
    <row r="289" spans="2:14" ht="16.5">
      <c r="B289" s="198"/>
      <c r="L289" s="146" t="s">
        <v>3</v>
      </c>
      <c r="M289" s="146"/>
      <c r="N289" s="146" t="s">
        <v>3</v>
      </c>
    </row>
    <row r="290" spans="2:14" ht="16.5">
      <c r="B290" s="198" t="s">
        <v>7</v>
      </c>
      <c r="C290" s="88" t="s">
        <v>78</v>
      </c>
      <c r="L290" s="48">
        <v>29298</v>
      </c>
      <c r="M290" s="48"/>
      <c r="N290" s="48">
        <v>28714</v>
      </c>
    </row>
    <row r="291" spans="2:14" ht="16.5">
      <c r="B291" s="198" t="s">
        <v>76</v>
      </c>
      <c r="C291" s="88" t="s">
        <v>262</v>
      </c>
      <c r="L291" s="48">
        <v>29245</v>
      </c>
      <c r="M291" s="48"/>
      <c r="N291" s="48">
        <v>28714</v>
      </c>
    </row>
    <row r="292" spans="2:14" ht="16.5">
      <c r="B292" s="198" t="s">
        <v>77</v>
      </c>
      <c r="C292" s="88" t="s">
        <v>79</v>
      </c>
      <c r="L292" s="48">
        <v>17015</v>
      </c>
      <c r="M292" s="48"/>
      <c r="N292" s="48">
        <v>42504</v>
      </c>
    </row>
    <row r="293" spans="2:14" ht="16.5">
      <c r="B293" s="198"/>
      <c r="L293" s="48"/>
      <c r="M293" s="48"/>
      <c r="N293" s="48"/>
    </row>
    <row r="294" spans="1:11" s="82" customFormat="1" ht="14.25">
      <c r="A294" s="82" t="s">
        <v>63</v>
      </c>
      <c r="B294" s="82" t="s">
        <v>218</v>
      </c>
      <c r="G294" s="83"/>
      <c r="H294" s="145"/>
      <c r="I294" s="145"/>
      <c r="J294" s="146"/>
      <c r="K294" s="146"/>
    </row>
    <row r="296" spans="2:14" ht="13.5" customHeight="1">
      <c r="B296" s="277" t="s">
        <v>173</v>
      </c>
      <c r="C296" s="278"/>
      <c r="D296" s="278"/>
      <c r="E296" s="278"/>
      <c r="F296" s="278"/>
      <c r="G296" s="278"/>
      <c r="H296" s="278"/>
      <c r="I296" s="278"/>
      <c r="J296" s="278"/>
      <c r="K296" s="278"/>
      <c r="L296" s="278"/>
      <c r="M296" s="278"/>
      <c r="N296" s="278"/>
    </row>
    <row r="297" spans="2:14" ht="13.5" customHeight="1">
      <c r="B297" s="195"/>
      <c r="C297" s="196"/>
      <c r="D297" s="196"/>
      <c r="E297" s="196"/>
      <c r="F297" s="196"/>
      <c r="G297" s="196"/>
      <c r="H297" s="196"/>
      <c r="I297" s="196"/>
      <c r="J297" s="196"/>
      <c r="K297" s="196"/>
      <c r="L297" s="196"/>
      <c r="M297" s="196"/>
      <c r="N297" s="196"/>
    </row>
    <row r="298" spans="1:11" s="82" customFormat="1" ht="14.25">
      <c r="A298" s="82" t="s">
        <v>64</v>
      </c>
      <c r="B298" s="82" t="s">
        <v>26</v>
      </c>
      <c r="G298" s="83"/>
      <c r="H298" s="145"/>
      <c r="I298" s="145"/>
      <c r="J298" s="146"/>
      <c r="K298" s="146"/>
    </row>
    <row r="299" spans="7:11" s="82" customFormat="1" ht="14.25">
      <c r="G299" s="83"/>
      <c r="H299" s="145"/>
      <c r="I299" s="145"/>
      <c r="J299" s="146"/>
      <c r="K299" s="146"/>
    </row>
    <row r="300" spans="2:14" s="82" customFormat="1" ht="16.5" customHeight="1">
      <c r="B300" s="273" t="s">
        <v>279</v>
      </c>
      <c r="C300" s="274"/>
      <c r="D300" s="274"/>
      <c r="E300" s="274"/>
      <c r="F300" s="274"/>
      <c r="G300" s="274"/>
      <c r="H300" s="274"/>
      <c r="I300" s="274"/>
      <c r="J300" s="274"/>
      <c r="K300" s="274"/>
      <c r="L300" s="274"/>
      <c r="M300" s="274"/>
      <c r="N300" s="274"/>
    </row>
    <row r="301" spans="2:14" ht="16.5">
      <c r="B301" s="274"/>
      <c r="C301" s="274"/>
      <c r="D301" s="274"/>
      <c r="E301" s="274"/>
      <c r="F301" s="274"/>
      <c r="G301" s="274"/>
      <c r="H301" s="274"/>
      <c r="I301" s="274"/>
      <c r="J301" s="274"/>
      <c r="K301" s="274"/>
      <c r="L301" s="274"/>
      <c r="M301" s="274"/>
      <c r="N301" s="274"/>
    </row>
    <row r="302" spans="2:14" ht="16.5">
      <c r="B302" s="196"/>
      <c r="C302" s="196"/>
      <c r="D302" s="196"/>
      <c r="E302" s="196"/>
      <c r="F302" s="196"/>
      <c r="G302" s="196"/>
      <c r="H302" s="196"/>
      <c r="I302" s="196"/>
      <c r="J302" s="196"/>
      <c r="K302" s="196"/>
      <c r="L302" s="196"/>
      <c r="M302" s="196"/>
      <c r="N302" s="196"/>
    </row>
    <row r="303" spans="6:14" ht="16.5">
      <c r="F303" s="198" t="s">
        <v>101</v>
      </c>
      <c r="G303" s="198" t="s">
        <v>101</v>
      </c>
      <c r="H303" s="198" t="s">
        <v>101</v>
      </c>
      <c r="I303" s="198"/>
      <c r="J303" s="140" t="s">
        <v>114</v>
      </c>
      <c r="K303" s="140"/>
      <c r="L303" s="140" t="s">
        <v>113</v>
      </c>
      <c r="M303" s="185"/>
      <c r="N303" s="140" t="s">
        <v>85</v>
      </c>
    </row>
    <row r="304" spans="6:14" ht="16.5">
      <c r="F304" s="198" t="s">
        <v>101</v>
      </c>
      <c r="G304" s="198" t="s">
        <v>101</v>
      </c>
      <c r="H304" s="198" t="s">
        <v>101</v>
      </c>
      <c r="I304" s="198"/>
      <c r="J304" s="140" t="s">
        <v>3</v>
      </c>
      <c r="K304" s="140"/>
      <c r="L304" s="140" t="s">
        <v>3</v>
      </c>
      <c r="M304" s="185"/>
      <c r="N304" s="140" t="s">
        <v>3</v>
      </c>
    </row>
    <row r="305" spans="2:14" ht="16.5">
      <c r="B305" s="82" t="s">
        <v>102</v>
      </c>
      <c r="G305" s="88"/>
      <c r="H305" s="199"/>
      <c r="I305" s="88"/>
      <c r="J305" s="199"/>
      <c r="K305" s="199"/>
      <c r="L305" s="199"/>
      <c r="M305" s="199"/>
      <c r="N305" s="199"/>
    </row>
    <row r="306" spans="2:14" ht="16.5">
      <c r="B306" s="88" t="s">
        <v>103</v>
      </c>
      <c r="F306" s="198" t="s">
        <v>101</v>
      </c>
      <c r="G306" s="198" t="s">
        <v>101</v>
      </c>
      <c r="H306" s="198" t="s">
        <v>101</v>
      </c>
      <c r="I306" s="199"/>
      <c r="J306" s="200">
        <v>1351</v>
      </c>
      <c r="K306" s="201"/>
      <c r="L306" s="66">
        <v>204</v>
      </c>
      <c r="M306" s="199"/>
      <c r="N306" s="93">
        <f>SUM(J306:M306)</f>
        <v>1555</v>
      </c>
    </row>
    <row r="307" spans="2:14" ht="16.5">
      <c r="B307" s="88" t="s">
        <v>104</v>
      </c>
      <c r="G307" s="88"/>
      <c r="H307" s="199"/>
      <c r="I307" s="199"/>
      <c r="J307" s="202">
        <v>840</v>
      </c>
      <c r="K307" s="138"/>
      <c r="L307" s="203">
        <v>35000</v>
      </c>
      <c r="M307" s="199"/>
      <c r="N307" s="94">
        <f>SUM(J307:L307)</f>
        <v>35840</v>
      </c>
    </row>
    <row r="308" spans="6:14" ht="16.5">
      <c r="F308" s="198" t="s">
        <v>101</v>
      </c>
      <c r="G308" s="198" t="s">
        <v>101</v>
      </c>
      <c r="H308" s="198" t="s">
        <v>101</v>
      </c>
      <c r="I308" s="199"/>
      <c r="J308" s="199">
        <f>SUM(J306:J307)</f>
        <v>2191</v>
      </c>
      <c r="K308" s="199"/>
      <c r="L308" s="199">
        <f>SUM(L306:L307)</f>
        <v>35204</v>
      </c>
      <c r="M308" s="199"/>
      <c r="N308" s="199">
        <f>SUM(N306:N307)</f>
        <v>37395</v>
      </c>
    </row>
    <row r="309" spans="2:14" ht="16.5">
      <c r="B309" s="82" t="s">
        <v>27</v>
      </c>
      <c r="G309" s="88"/>
      <c r="H309" s="199"/>
      <c r="I309" s="199"/>
      <c r="J309" s="199"/>
      <c r="K309" s="199"/>
      <c r="L309" s="199"/>
      <c r="M309" s="199"/>
      <c r="N309" s="199"/>
    </row>
    <row r="310" spans="2:14" ht="16.5">
      <c r="B310" s="88" t="s">
        <v>19</v>
      </c>
      <c r="F310" s="198" t="s">
        <v>101</v>
      </c>
      <c r="G310" s="198" t="s">
        <v>101</v>
      </c>
      <c r="H310" s="198" t="s">
        <v>101</v>
      </c>
      <c r="I310" s="199"/>
      <c r="J310" s="200">
        <v>6500</v>
      </c>
      <c r="K310" s="204"/>
      <c r="L310" s="66">
        <v>0</v>
      </c>
      <c r="M310" s="199"/>
      <c r="N310" s="93">
        <f>SUM(J310:M310)</f>
        <v>6500</v>
      </c>
    </row>
    <row r="311" spans="2:14" ht="16.5">
      <c r="B311" s="88" t="s">
        <v>174</v>
      </c>
      <c r="G311" s="88"/>
      <c r="H311" s="199"/>
      <c r="I311" s="199"/>
      <c r="J311" s="205">
        <v>1897</v>
      </c>
      <c r="K311" s="199"/>
      <c r="L311" s="206">
        <v>0</v>
      </c>
      <c r="M311" s="199"/>
      <c r="N311" s="207">
        <f>SUM(J311:M311)</f>
        <v>1897</v>
      </c>
    </row>
    <row r="312" spans="2:14" ht="16.5">
      <c r="B312" s="88" t="s">
        <v>192</v>
      </c>
      <c r="F312" s="198"/>
      <c r="G312" s="198"/>
      <c r="H312" s="198"/>
      <c r="I312" s="199"/>
      <c r="J312" s="202">
        <v>583</v>
      </c>
      <c r="K312" s="208"/>
      <c r="L312" s="203">
        <v>0</v>
      </c>
      <c r="M312" s="199"/>
      <c r="N312" s="94">
        <f>SUM(J312:L312)</f>
        <v>583</v>
      </c>
    </row>
    <row r="313" spans="7:14" ht="16.5">
      <c r="G313" s="88"/>
      <c r="H313" s="199"/>
      <c r="I313" s="199"/>
      <c r="J313" s="199">
        <f>SUM(J310:J312)</f>
        <v>8980</v>
      </c>
      <c r="K313" s="199"/>
      <c r="L313" s="199">
        <f>SUM(L310:L312)</f>
        <v>0</v>
      </c>
      <c r="M313" s="199"/>
      <c r="N313" s="199">
        <f>SUM(N310:N312)</f>
        <v>8980</v>
      </c>
    </row>
    <row r="314" spans="2:14" ht="16.5">
      <c r="B314" s="88" t="s">
        <v>105</v>
      </c>
      <c r="F314" s="198" t="s">
        <v>101</v>
      </c>
      <c r="G314" s="198" t="s">
        <v>101</v>
      </c>
      <c r="H314" s="198" t="s">
        <v>101</v>
      </c>
      <c r="I314" s="199"/>
      <c r="J314" s="199"/>
      <c r="K314" s="199"/>
      <c r="L314" s="199"/>
      <c r="M314" s="199"/>
      <c r="N314" s="199"/>
    </row>
    <row r="315" spans="2:14" ht="16.5">
      <c r="B315" s="88" t="s">
        <v>103</v>
      </c>
      <c r="G315" s="88"/>
      <c r="H315" s="199"/>
      <c r="I315" s="199"/>
      <c r="J315" s="93">
        <v>463</v>
      </c>
      <c r="L315" s="93">
        <v>0</v>
      </c>
      <c r="M315" s="199"/>
      <c r="N315" s="93">
        <f>SUM(J315:M315)</f>
        <v>463</v>
      </c>
    </row>
    <row r="316" spans="2:15" ht="16.5">
      <c r="B316" s="88" t="s">
        <v>104</v>
      </c>
      <c r="F316" s="198" t="s">
        <v>101</v>
      </c>
      <c r="G316" s="198" t="s">
        <v>101</v>
      </c>
      <c r="H316" s="198" t="s">
        <v>101</v>
      </c>
      <c r="I316" s="199"/>
      <c r="J316" s="94">
        <v>1057</v>
      </c>
      <c r="L316" s="94">
        <v>0</v>
      </c>
      <c r="M316" s="199"/>
      <c r="N316" s="94">
        <f>SUM(J316:L316)</f>
        <v>1057</v>
      </c>
      <c r="O316" s="52"/>
    </row>
    <row r="317" spans="6:14" ht="16.5">
      <c r="F317" s="198" t="s">
        <v>101</v>
      </c>
      <c r="G317" s="198" t="s">
        <v>101</v>
      </c>
      <c r="H317" s="198" t="s">
        <v>101</v>
      </c>
      <c r="I317" s="199"/>
      <c r="J317" s="199">
        <f>SUM(J315:J316)</f>
        <v>1520</v>
      </c>
      <c r="K317" s="199"/>
      <c r="L317" s="199">
        <f>SUM(L315:L316)</f>
        <v>0</v>
      </c>
      <c r="M317" s="199"/>
      <c r="N317" s="199">
        <f>SUM(N315:N316)</f>
        <v>1520</v>
      </c>
    </row>
    <row r="318" spans="2:14" ht="17.25" thickBot="1">
      <c r="B318" s="88" t="s">
        <v>85</v>
      </c>
      <c r="G318" s="88"/>
      <c r="H318" s="199"/>
      <c r="I318" s="199">
        <v>0</v>
      </c>
      <c r="J318" s="209">
        <f>J308+J313+J317</f>
        <v>12691</v>
      </c>
      <c r="K318" s="199">
        <v>0</v>
      </c>
      <c r="L318" s="209">
        <f>L308+L313+L317</f>
        <v>35204</v>
      </c>
      <c r="M318" s="199">
        <v>0</v>
      </c>
      <c r="N318" s="209">
        <f>N308+N313+N317</f>
        <v>47895</v>
      </c>
    </row>
    <row r="319" ht="17.25" thickTop="1"/>
    <row r="320" spans="1:11" s="82" customFormat="1" ht="14.25">
      <c r="A320" s="82" t="s">
        <v>65</v>
      </c>
      <c r="B320" s="82" t="s">
        <v>71</v>
      </c>
      <c r="G320" s="83"/>
      <c r="H320" s="145"/>
      <c r="I320" s="145"/>
      <c r="J320" s="146"/>
      <c r="K320" s="146"/>
    </row>
    <row r="322" spans="2:14" ht="16.5">
      <c r="B322" s="238" t="s">
        <v>15</v>
      </c>
      <c r="C322" s="238"/>
      <c r="D322" s="238"/>
      <c r="E322" s="238"/>
      <c r="F322" s="238"/>
      <c r="G322" s="238"/>
      <c r="H322" s="238"/>
      <c r="I322" s="238"/>
      <c r="J322" s="238"/>
      <c r="K322" s="238"/>
      <c r="L322" s="238"/>
      <c r="M322" s="238"/>
      <c r="N322" s="238"/>
    </row>
    <row r="323" spans="2:14" ht="16.5">
      <c r="B323" s="81"/>
      <c r="C323" s="81"/>
      <c r="D323" s="81"/>
      <c r="E323" s="81"/>
      <c r="F323" s="81"/>
      <c r="G323" s="81"/>
      <c r="H323" s="81"/>
      <c r="I323" s="81"/>
      <c r="J323" s="81"/>
      <c r="K323" s="81"/>
      <c r="L323" s="81"/>
      <c r="M323" s="81"/>
      <c r="N323" s="81"/>
    </row>
    <row r="324" spans="1:11" s="82" customFormat="1" ht="14.25">
      <c r="A324" s="82" t="s">
        <v>66</v>
      </c>
      <c r="B324" s="82" t="s">
        <v>72</v>
      </c>
      <c r="G324" s="83"/>
      <c r="H324" s="145"/>
      <c r="I324" s="145"/>
      <c r="J324" s="146"/>
      <c r="K324" s="146"/>
    </row>
    <row r="326" spans="2:14" ht="16.5" customHeight="1">
      <c r="B326" s="270" t="s">
        <v>0</v>
      </c>
      <c r="C326" s="270"/>
      <c r="D326" s="270"/>
      <c r="E326" s="270"/>
      <c r="F326" s="270"/>
      <c r="G326" s="270"/>
      <c r="H326" s="270"/>
      <c r="I326" s="270"/>
      <c r="J326" s="270"/>
      <c r="K326" s="270"/>
      <c r="L326" s="270"/>
      <c r="M326" s="270"/>
      <c r="N326" s="270"/>
    </row>
    <row r="327" spans="2:14" ht="16.5">
      <c r="B327" s="270"/>
      <c r="C327" s="270"/>
      <c r="D327" s="270"/>
      <c r="E327" s="270"/>
      <c r="F327" s="270"/>
      <c r="G327" s="270"/>
      <c r="H327" s="270"/>
      <c r="I327" s="270"/>
      <c r="J327" s="270"/>
      <c r="K327" s="270"/>
      <c r="L327" s="270"/>
      <c r="M327" s="270"/>
      <c r="N327" s="270"/>
    </row>
    <row r="328" spans="2:14" ht="16.5">
      <c r="B328" s="270"/>
      <c r="C328" s="270"/>
      <c r="D328" s="270"/>
      <c r="E328" s="270"/>
      <c r="F328" s="270"/>
      <c r="G328" s="270"/>
      <c r="H328" s="270"/>
      <c r="I328" s="270"/>
      <c r="J328" s="270"/>
      <c r="K328" s="270"/>
      <c r="L328" s="270"/>
      <c r="M328" s="270"/>
      <c r="N328" s="270"/>
    </row>
    <row r="329" spans="2:14" ht="16.5">
      <c r="B329" s="175"/>
      <c r="C329" s="175"/>
      <c r="D329" s="175"/>
      <c r="E329" s="175"/>
      <c r="F329" s="175"/>
      <c r="G329" s="210"/>
      <c r="H329" s="211"/>
      <c r="I329" s="211"/>
      <c r="J329" s="212"/>
      <c r="K329" s="212"/>
      <c r="L329" s="175"/>
      <c r="M329" s="175"/>
      <c r="N329" s="175"/>
    </row>
    <row r="330" spans="1:2" ht="16.5">
      <c r="A330" s="82" t="s">
        <v>67</v>
      </c>
      <c r="B330" s="82" t="s">
        <v>118</v>
      </c>
    </row>
    <row r="331" spans="1:2" ht="15" customHeight="1">
      <c r="A331" s="82"/>
      <c r="B331" s="82"/>
    </row>
    <row r="332" spans="1:14" ht="17.25" customHeight="1">
      <c r="A332" s="198"/>
      <c r="B332" s="238" t="s">
        <v>288</v>
      </c>
      <c r="C332" s="239"/>
      <c r="D332" s="239"/>
      <c r="E332" s="239"/>
      <c r="F332" s="239"/>
      <c r="G332" s="239"/>
      <c r="H332" s="239"/>
      <c r="I332" s="239"/>
      <c r="J332" s="239"/>
      <c r="K332" s="239"/>
      <c r="L332" s="239"/>
      <c r="M332" s="239"/>
      <c r="N332" s="239"/>
    </row>
    <row r="333" spans="1:14" ht="17.25" customHeight="1">
      <c r="A333" s="198"/>
      <c r="B333" s="81"/>
      <c r="C333" s="144"/>
      <c r="D333" s="144"/>
      <c r="E333" s="144"/>
      <c r="F333" s="144"/>
      <c r="G333" s="144"/>
      <c r="H333" s="144"/>
      <c r="I333" s="144"/>
      <c r="J333" s="144"/>
      <c r="K333" s="144"/>
      <c r="L333" s="144"/>
      <c r="M333" s="144"/>
      <c r="N333" s="144"/>
    </row>
    <row r="334" spans="1:7" ht="16.5">
      <c r="A334" s="82" t="s">
        <v>68</v>
      </c>
      <c r="B334" s="82" t="s">
        <v>23</v>
      </c>
      <c r="C334" s="81"/>
      <c r="D334" s="81"/>
      <c r="E334" s="81"/>
      <c r="F334" s="81"/>
      <c r="G334" s="81"/>
    </row>
    <row r="335" spans="1:7" ht="16.5">
      <c r="A335" s="82"/>
      <c r="B335" s="82"/>
      <c r="C335" s="81"/>
      <c r="D335" s="81"/>
      <c r="E335" s="81"/>
      <c r="F335" s="81"/>
      <c r="G335" s="81"/>
    </row>
    <row r="336" spans="1:7" ht="16.5">
      <c r="A336" s="82" t="s">
        <v>4</v>
      </c>
      <c r="B336" s="82" t="s">
        <v>248</v>
      </c>
      <c r="C336" s="81"/>
      <c r="D336" s="81"/>
      <c r="E336" s="81"/>
      <c r="F336" s="81"/>
      <c r="G336" s="81"/>
    </row>
    <row r="337" spans="1:7" ht="10.5" customHeight="1">
      <c r="A337" s="82"/>
      <c r="B337" s="82"/>
      <c r="C337" s="81"/>
      <c r="D337" s="81"/>
      <c r="E337" s="81"/>
      <c r="F337" s="81"/>
      <c r="G337" s="81"/>
    </row>
    <row r="338" spans="1:14" ht="16.5">
      <c r="A338" s="82"/>
      <c r="B338" s="238" t="s">
        <v>106</v>
      </c>
      <c r="C338" s="238"/>
      <c r="D338" s="238"/>
      <c r="E338" s="238"/>
      <c r="F338" s="238"/>
      <c r="G338" s="238"/>
      <c r="H338" s="238"/>
      <c r="I338" s="238"/>
      <c r="J338" s="238"/>
      <c r="K338" s="238"/>
      <c r="L338" s="238"/>
      <c r="M338" s="238"/>
      <c r="N338" s="238"/>
    </row>
    <row r="339" spans="1:14" ht="16.5">
      <c r="A339" s="82"/>
      <c r="B339" s="238"/>
      <c r="C339" s="238"/>
      <c r="D339" s="238"/>
      <c r="E339" s="238"/>
      <c r="F339" s="238"/>
      <c r="G339" s="238"/>
      <c r="H339" s="238"/>
      <c r="I339" s="238"/>
      <c r="J339" s="238"/>
      <c r="K339" s="238"/>
      <c r="L339" s="238"/>
      <c r="M339" s="238"/>
      <c r="N339" s="238"/>
    </row>
    <row r="340" spans="1:14" ht="16.5">
      <c r="A340" s="82"/>
      <c r="B340" s="81"/>
      <c r="C340" s="81"/>
      <c r="D340" s="81"/>
      <c r="E340" s="81"/>
      <c r="F340" s="81"/>
      <c r="G340" s="81"/>
      <c r="H340" s="81"/>
      <c r="I340" s="81"/>
      <c r="J340" s="81"/>
      <c r="K340" s="81"/>
      <c r="L340" s="81"/>
      <c r="M340" s="81"/>
      <c r="N340" s="81"/>
    </row>
    <row r="341" spans="1:14" ht="16.5">
      <c r="A341" s="82"/>
      <c r="B341" s="82"/>
      <c r="C341" s="81"/>
      <c r="D341" s="81"/>
      <c r="E341" s="81"/>
      <c r="F341" s="81"/>
      <c r="G341" s="81"/>
      <c r="H341" s="83" t="s">
        <v>112</v>
      </c>
      <c r="I341" s="83"/>
      <c r="J341" s="83" t="s">
        <v>275</v>
      </c>
      <c r="K341" s="83"/>
      <c r="L341" s="83" t="s">
        <v>32</v>
      </c>
      <c r="M341" s="83"/>
      <c r="N341" s="83" t="s">
        <v>32</v>
      </c>
    </row>
    <row r="342" spans="1:14" ht="16.5">
      <c r="A342" s="82"/>
      <c r="B342" s="82"/>
      <c r="C342" s="81"/>
      <c r="D342" s="81"/>
      <c r="E342" s="81"/>
      <c r="F342" s="81"/>
      <c r="G342" s="81"/>
      <c r="H342" s="83" t="s">
        <v>91</v>
      </c>
      <c r="I342" s="83"/>
      <c r="J342" s="83" t="s">
        <v>90</v>
      </c>
      <c r="K342" s="83"/>
      <c r="L342" s="83" t="s">
        <v>91</v>
      </c>
      <c r="M342" s="83"/>
      <c r="N342" s="83" t="s">
        <v>275</v>
      </c>
    </row>
    <row r="343" spans="1:14" ht="16.5">
      <c r="A343" s="82"/>
      <c r="B343" s="82"/>
      <c r="C343" s="81"/>
      <c r="D343" s="81"/>
      <c r="E343" s="81"/>
      <c r="F343" s="81"/>
      <c r="G343" s="81"/>
      <c r="H343" s="83" t="s">
        <v>89</v>
      </c>
      <c r="I343" s="83"/>
      <c r="J343" s="83" t="s">
        <v>80</v>
      </c>
      <c r="K343" s="83"/>
      <c r="L343" s="83" t="s">
        <v>89</v>
      </c>
      <c r="M343" s="83"/>
      <c r="N343" s="83" t="s">
        <v>86</v>
      </c>
    </row>
    <row r="344" spans="1:14" ht="16.5">
      <c r="A344" s="82"/>
      <c r="B344" s="82"/>
      <c r="C344" s="81"/>
      <c r="D344" s="81"/>
      <c r="E344" s="81"/>
      <c r="F344" s="81"/>
      <c r="G344" s="81"/>
      <c r="H344" s="83" t="s">
        <v>278</v>
      </c>
      <c r="I344" s="83"/>
      <c r="J344" s="83" t="s">
        <v>278</v>
      </c>
      <c r="K344" s="83"/>
      <c r="L344" s="83" t="s">
        <v>22</v>
      </c>
      <c r="M344" s="83"/>
      <c r="N344" s="83" t="s">
        <v>22</v>
      </c>
    </row>
    <row r="345" spans="1:7" ht="16.5">
      <c r="A345" s="82"/>
      <c r="B345" s="82"/>
      <c r="C345" s="81"/>
      <c r="D345" s="81"/>
      <c r="E345" s="81"/>
      <c r="F345" s="81"/>
      <c r="G345" s="191"/>
    </row>
    <row r="346" spans="3:14" ht="16.5">
      <c r="C346" s="88" t="s">
        <v>267</v>
      </c>
      <c r="H346" s="213">
        <f>H349/H353*100</f>
        <v>-1.0096153846153846</v>
      </c>
      <c r="I346" s="213"/>
      <c r="J346" s="213">
        <f>J349/J353*100</f>
        <v>-2.930769230769231</v>
      </c>
      <c r="K346" s="83"/>
      <c r="L346" s="235">
        <f>L349/L353*100</f>
        <v>15.64375</v>
      </c>
      <c r="M346" s="236"/>
      <c r="N346" s="235">
        <f>N349/N353*100</f>
        <v>70.12499123437608</v>
      </c>
    </row>
    <row r="347" spans="8:14" ht="16.5">
      <c r="H347" s="113"/>
      <c r="I347" s="48"/>
      <c r="L347" s="48"/>
      <c r="M347" s="48"/>
      <c r="N347" s="48"/>
    </row>
    <row r="348" spans="8:14" ht="16.5">
      <c r="H348" s="113"/>
      <c r="I348" s="48"/>
      <c r="L348" s="48"/>
      <c r="M348" s="48"/>
      <c r="N348" s="48"/>
    </row>
    <row r="349" spans="2:14" ht="16.5">
      <c r="B349" s="88" t="s">
        <v>7</v>
      </c>
      <c r="C349" s="88" t="s">
        <v>329</v>
      </c>
      <c r="H349" s="113">
        <v>-525</v>
      </c>
      <c r="I349" s="113"/>
      <c r="J349" s="113">
        <v>-1524</v>
      </c>
      <c r="L349" s="48">
        <v>2503</v>
      </c>
      <c r="M349" s="48"/>
      <c r="N349" s="48">
        <v>11220</v>
      </c>
    </row>
    <row r="350" spans="8:14" ht="16.5">
      <c r="H350" s="48"/>
      <c r="I350" s="48"/>
      <c r="L350" s="48"/>
      <c r="M350" s="48"/>
      <c r="N350" s="48"/>
    </row>
    <row r="351" spans="2:14" ht="16.5">
      <c r="B351" s="88" t="s">
        <v>76</v>
      </c>
      <c r="C351" s="88" t="s">
        <v>24</v>
      </c>
      <c r="H351" s="48">
        <v>52000</v>
      </c>
      <c r="I351" s="48"/>
      <c r="J351" s="48">
        <v>52000</v>
      </c>
      <c r="L351" s="48">
        <v>52000</v>
      </c>
      <c r="M351" s="48"/>
      <c r="N351" s="48">
        <v>52000</v>
      </c>
    </row>
    <row r="352" spans="8:14" ht="16.5">
      <c r="H352" s="49"/>
      <c r="I352" s="49"/>
      <c r="L352" s="49"/>
      <c r="M352" s="49"/>
      <c r="N352" s="49"/>
    </row>
    <row r="353" spans="2:14" ht="16.5">
      <c r="B353" s="88" t="s">
        <v>77</v>
      </c>
      <c r="C353" s="88" t="s">
        <v>119</v>
      </c>
      <c r="H353" s="49">
        <v>52000</v>
      </c>
      <c r="I353" s="49"/>
      <c r="J353" s="49">
        <v>52000</v>
      </c>
      <c r="K353" s="49"/>
      <c r="L353" s="49">
        <v>16000</v>
      </c>
      <c r="M353" s="49"/>
      <c r="N353" s="49">
        <f>16000002/1000</f>
        <v>16000.002</v>
      </c>
    </row>
    <row r="354" spans="8:14" ht="16.5">
      <c r="H354" s="49"/>
      <c r="I354" s="49"/>
      <c r="J354" s="49"/>
      <c r="K354" s="49"/>
      <c r="L354" s="49"/>
      <c r="M354" s="49"/>
      <c r="N354" s="49"/>
    </row>
    <row r="355" spans="1:14" ht="16.5">
      <c r="A355" s="82" t="s">
        <v>6</v>
      </c>
      <c r="B355" s="82" t="s">
        <v>249</v>
      </c>
      <c r="H355" s="49"/>
      <c r="I355" s="49"/>
      <c r="J355" s="49"/>
      <c r="K355" s="49"/>
      <c r="L355" s="49"/>
      <c r="M355" s="49"/>
      <c r="N355" s="49"/>
    </row>
    <row r="356" spans="1:14" ht="15.75" customHeight="1">
      <c r="A356" s="82"/>
      <c r="B356" s="82"/>
      <c r="H356" s="49"/>
      <c r="I356" s="49"/>
      <c r="J356" s="49"/>
      <c r="K356" s="49"/>
      <c r="L356" s="49"/>
      <c r="M356" s="49"/>
      <c r="N356" s="49"/>
    </row>
    <row r="357" spans="1:14" ht="16.5" customHeight="1">
      <c r="A357" s="90" t="s">
        <v>101</v>
      </c>
      <c r="B357" s="276" t="s">
        <v>233</v>
      </c>
      <c r="C357" s="276"/>
      <c r="D357" s="276"/>
      <c r="E357" s="276"/>
      <c r="F357" s="276"/>
      <c r="G357" s="276"/>
      <c r="H357" s="276"/>
      <c r="I357" s="276"/>
      <c r="J357" s="276"/>
      <c r="K357" s="276"/>
      <c r="L357" s="276"/>
      <c r="M357" s="276"/>
      <c r="N357" s="276"/>
    </row>
    <row r="358" spans="1:14" ht="16.5">
      <c r="A358" s="90"/>
      <c r="B358" s="276"/>
      <c r="C358" s="276"/>
      <c r="D358" s="276"/>
      <c r="E358" s="276"/>
      <c r="F358" s="276"/>
      <c r="G358" s="276"/>
      <c r="H358" s="276"/>
      <c r="I358" s="276"/>
      <c r="J358" s="276"/>
      <c r="K358" s="276"/>
      <c r="L358" s="276"/>
      <c r="M358" s="276"/>
      <c r="N358" s="276"/>
    </row>
    <row r="359" spans="1:14" ht="16.5">
      <c r="A359" s="90"/>
      <c r="B359" s="91"/>
      <c r="C359" s="91"/>
      <c r="D359" s="91"/>
      <c r="E359" s="91"/>
      <c r="F359" s="91"/>
      <c r="G359" s="91"/>
      <c r="H359" s="91"/>
      <c r="I359" s="91"/>
      <c r="J359" s="91"/>
      <c r="K359" s="91"/>
      <c r="L359" s="91"/>
      <c r="M359" s="91"/>
      <c r="N359" s="91"/>
    </row>
    <row r="360" spans="1:14" ht="16.5">
      <c r="A360" s="82" t="s">
        <v>209</v>
      </c>
      <c r="B360" s="82" t="s">
        <v>210</v>
      </c>
      <c r="H360" s="49"/>
      <c r="I360" s="49"/>
      <c r="J360" s="49"/>
      <c r="K360" s="49"/>
      <c r="L360" s="49"/>
      <c r="M360" s="49"/>
      <c r="N360" s="49"/>
    </row>
    <row r="361" spans="1:14" ht="16.5">
      <c r="A361" s="82"/>
      <c r="H361" s="49"/>
      <c r="I361" s="49"/>
      <c r="J361" s="49"/>
      <c r="K361" s="49"/>
      <c r="L361" s="49"/>
      <c r="M361" s="49"/>
      <c r="N361" s="49"/>
    </row>
    <row r="362" spans="1:14" ht="16.5">
      <c r="A362" s="82" t="s">
        <v>101</v>
      </c>
      <c r="B362" s="238" t="s">
        <v>338</v>
      </c>
      <c r="C362" s="238"/>
      <c r="D362" s="238"/>
      <c r="E362" s="238"/>
      <c r="F362" s="238"/>
      <c r="G362" s="238"/>
      <c r="H362" s="238"/>
      <c r="I362" s="238"/>
      <c r="J362" s="238"/>
      <c r="K362" s="238"/>
      <c r="L362" s="238"/>
      <c r="M362" s="238"/>
      <c r="N362" s="238"/>
    </row>
    <row r="363" spans="2:14" ht="16.5">
      <c r="B363" s="238"/>
      <c r="C363" s="238"/>
      <c r="D363" s="238"/>
      <c r="E363" s="238"/>
      <c r="F363" s="238"/>
      <c r="G363" s="238"/>
      <c r="H363" s="238"/>
      <c r="I363" s="238"/>
      <c r="J363" s="238"/>
      <c r="K363" s="238"/>
      <c r="L363" s="238"/>
      <c r="M363" s="238"/>
      <c r="N363" s="238"/>
    </row>
    <row r="364" spans="1:7" ht="16.5">
      <c r="A364" s="82"/>
      <c r="B364" s="82"/>
      <c r="C364" s="81"/>
      <c r="D364" s="81"/>
      <c r="E364" s="81"/>
      <c r="F364" s="81"/>
      <c r="G364" s="81"/>
    </row>
    <row r="365" spans="1:7" ht="16.5">
      <c r="A365" s="82"/>
      <c r="B365" s="82"/>
      <c r="C365" s="81"/>
      <c r="D365" s="81"/>
      <c r="E365" s="81"/>
      <c r="F365" s="81"/>
      <c r="G365" s="81"/>
    </row>
    <row r="366" spans="1:7" ht="16.5">
      <c r="A366" s="82"/>
      <c r="B366" s="82"/>
      <c r="C366" s="81"/>
      <c r="D366" s="81"/>
      <c r="E366" s="81"/>
      <c r="F366" s="81"/>
      <c r="G366" s="81"/>
    </row>
    <row r="367" spans="1:7" ht="16.5">
      <c r="A367" s="82"/>
      <c r="B367" s="82"/>
      <c r="C367" s="81"/>
      <c r="D367" s="81"/>
      <c r="E367" s="81"/>
      <c r="F367" s="81"/>
      <c r="G367" s="81"/>
    </row>
    <row r="368" spans="1:7" ht="16.5">
      <c r="A368" s="82"/>
      <c r="B368" s="82"/>
      <c r="C368" s="81"/>
      <c r="D368" s="81"/>
      <c r="E368" s="81"/>
      <c r="F368" s="81"/>
      <c r="G368" s="81"/>
    </row>
    <row r="369" spans="1:7" ht="16.5">
      <c r="A369" s="82"/>
      <c r="B369" s="82"/>
      <c r="C369" s="81"/>
      <c r="D369" s="81"/>
      <c r="E369" s="81"/>
      <c r="F369" s="81"/>
      <c r="G369" s="81"/>
    </row>
    <row r="370" spans="1:7" ht="16.5" hidden="1">
      <c r="A370" s="82"/>
      <c r="B370" s="82"/>
      <c r="C370" s="81"/>
      <c r="D370" s="81"/>
      <c r="E370" s="81"/>
      <c r="F370" s="81"/>
      <c r="G370" s="81"/>
    </row>
    <row r="371" spans="1:7" ht="16.5" hidden="1">
      <c r="A371" s="82"/>
      <c r="B371" s="82"/>
      <c r="C371" s="81"/>
      <c r="D371" s="81"/>
      <c r="E371" s="81"/>
      <c r="F371" s="81"/>
      <c r="G371" s="81"/>
    </row>
    <row r="372" spans="1:7" ht="16.5" hidden="1">
      <c r="A372" s="82"/>
      <c r="B372" s="82"/>
      <c r="C372" s="81"/>
      <c r="D372" s="81"/>
      <c r="E372" s="81"/>
      <c r="F372" s="81"/>
      <c r="G372" s="81"/>
    </row>
    <row r="373" spans="1:7" ht="16.5" hidden="1">
      <c r="A373" s="82"/>
      <c r="B373" s="82"/>
      <c r="C373" s="81"/>
      <c r="D373" s="81"/>
      <c r="E373" s="81"/>
      <c r="F373" s="81"/>
      <c r="G373" s="81"/>
    </row>
    <row r="374" spans="1:15" ht="16.5" hidden="1">
      <c r="A374" s="270">
        <v>0</v>
      </c>
      <c r="B374" s="270"/>
      <c r="C374" s="270"/>
      <c r="D374" s="270"/>
      <c r="E374" s="270"/>
      <c r="F374" s="270"/>
      <c r="G374" s="270"/>
      <c r="H374" s="270"/>
      <c r="I374" s="270"/>
      <c r="J374" s="270"/>
      <c r="K374" s="270"/>
      <c r="L374" s="270"/>
      <c r="M374" s="270"/>
      <c r="N374" s="270"/>
      <c r="O374" s="88" t="s">
        <v>280</v>
      </c>
    </row>
    <row r="375" spans="1:14" ht="16.5" hidden="1">
      <c r="A375" s="271"/>
      <c r="B375" s="271"/>
      <c r="C375" s="271"/>
      <c r="D375" s="271"/>
      <c r="E375" s="271"/>
      <c r="F375" s="271"/>
      <c r="G375" s="271"/>
      <c r="H375" s="271"/>
      <c r="I375" s="271"/>
      <c r="J375" s="271"/>
      <c r="K375" s="271"/>
      <c r="L375" s="271"/>
      <c r="M375" s="271"/>
      <c r="N375" s="271"/>
    </row>
    <row r="376" spans="1:14" ht="16.5" hidden="1">
      <c r="A376" s="271"/>
      <c r="B376" s="271"/>
      <c r="C376" s="271"/>
      <c r="D376" s="271"/>
      <c r="E376" s="271"/>
      <c r="F376" s="271"/>
      <c r="G376" s="271"/>
      <c r="H376" s="271"/>
      <c r="I376" s="271"/>
      <c r="J376" s="271"/>
      <c r="K376" s="271"/>
      <c r="L376" s="271"/>
      <c r="M376" s="271"/>
      <c r="N376" s="271"/>
    </row>
    <row r="377" spans="1:14" ht="16.5" hidden="1">
      <c r="A377" s="268"/>
      <c r="B377" s="268"/>
      <c r="C377" s="268"/>
      <c r="D377" s="268"/>
      <c r="E377" s="268"/>
      <c r="F377" s="268"/>
      <c r="G377" s="268"/>
      <c r="H377" s="268"/>
      <c r="I377" s="268"/>
      <c r="J377" s="268"/>
      <c r="K377" s="268"/>
      <c r="L377" s="268"/>
      <c r="M377" s="268"/>
      <c r="N377" s="268"/>
    </row>
    <row r="378" spans="1:14" ht="16.5" hidden="1">
      <c r="A378" s="174"/>
      <c r="B378" s="174"/>
      <c r="C378" s="174"/>
      <c r="D378" s="174"/>
      <c r="E378" s="174"/>
      <c r="F378" s="174"/>
      <c r="G378" s="174"/>
      <c r="H378" s="174"/>
      <c r="I378" s="174"/>
      <c r="J378" s="174"/>
      <c r="K378" s="174"/>
      <c r="L378" s="174"/>
      <c r="M378" s="174"/>
      <c r="N378" s="174"/>
    </row>
    <row r="379" spans="1:14" ht="16.5" hidden="1">
      <c r="A379" s="238" t="s">
        <v>289</v>
      </c>
      <c r="B379" s="269"/>
      <c r="C379" s="269"/>
      <c r="D379" s="269"/>
      <c r="E379" s="269"/>
      <c r="F379" s="269"/>
      <c r="G379" s="269"/>
      <c r="H379" s="269"/>
      <c r="I379" s="269"/>
      <c r="J379" s="269"/>
      <c r="K379" s="269"/>
      <c r="L379" s="269"/>
      <c r="M379" s="269"/>
      <c r="N379" s="269"/>
    </row>
    <row r="380" spans="1:14" ht="16.5" hidden="1">
      <c r="A380" s="269"/>
      <c r="B380" s="269"/>
      <c r="C380" s="269"/>
      <c r="D380" s="269"/>
      <c r="E380" s="269"/>
      <c r="F380" s="269"/>
      <c r="G380" s="269"/>
      <c r="H380" s="269"/>
      <c r="I380" s="269"/>
      <c r="J380" s="269"/>
      <c r="K380" s="269"/>
      <c r="L380" s="269"/>
      <c r="M380" s="269"/>
      <c r="N380" s="269"/>
    </row>
    <row r="381" spans="1:14" ht="16.5" hidden="1">
      <c r="A381" s="269"/>
      <c r="B381" s="269"/>
      <c r="C381" s="269"/>
      <c r="D381" s="269"/>
      <c r="E381" s="269"/>
      <c r="F381" s="269"/>
      <c r="G381" s="269"/>
      <c r="H381" s="269"/>
      <c r="I381" s="269"/>
      <c r="J381" s="269"/>
      <c r="K381" s="269"/>
      <c r="L381" s="269"/>
      <c r="M381" s="269"/>
      <c r="N381" s="269"/>
    </row>
    <row r="382" ht="16.5" hidden="1"/>
    <row r="383" ht="16.5" hidden="1">
      <c r="A383" s="88" t="s">
        <v>290</v>
      </c>
    </row>
    <row r="384" ht="16.5" hidden="1"/>
    <row r="385" ht="16.5" hidden="1"/>
    <row r="386" ht="16.5" hidden="1"/>
  </sheetData>
  <mergeCells count="79">
    <mergeCell ref="C100:N108"/>
    <mergeCell ref="C109:N112"/>
    <mergeCell ref="C191:J191"/>
    <mergeCell ref="B211:N215"/>
    <mergeCell ref="B207:N210"/>
    <mergeCell ref="C192:J192"/>
    <mergeCell ref="B194:N194"/>
    <mergeCell ref="C143:H143"/>
    <mergeCell ref="B175:N175"/>
    <mergeCell ref="C144:J144"/>
    <mergeCell ref="L170:L171"/>
    <mergeCell ref="B163:I164"/>
    <mergeCell ref="B233:E233"/>
    <mergeCell ref="B216:N219"/>
    <mergeCell ref="C188:J188"/>
    <mergeCell ref="N170:N171"/>
    <mergeCell ref="B174:F174"/>
    <mergeCell ref="C177:J177"/>
    <mergeCell ref="C176:J176"/>
    <mergeCell ref="B77:N78"/>
    <mergeCell ref="C140:H140"/>
    <mergeCell ref="B114:N116"/>
    <mergeCell ref="B136:N136"/>
    <mergeCell ref="B130:N132"/>
    <mergeCell ref="B126:N128"/>
    <mergeCell ref="B120:N124"/>
    <mergeCell ref="B82:N82"/>
    <mergeCell ref="C88:N92"/>
    <mergeCell ref="C93:N99"/>
    <mergeCell ref="B25:N26"/>
    <mergeCell ref="B139:H139"/>
    <mergeCell ref="B47:N47"/>
    <mergeCell ref="B20:N21"/>
    <mergeCell ref="B46:N46"/>
    <mergeCell ref="B30:N31"/>
    <mergeCell ref="B35:N36"/>
    <mergeCell ref="B40:N42"/>
    <mergeCell ref="B49:N50"/>
    <mergeCell ref="C83:N87"/>
    <mergeCell ref="A1:N1"/>
    <mergeCell ref="A2:N2"/>
    <mergeCell ref="B11:N14"/>
    <mergeCell ref="B15:N17"/>
    <mergeCell ref="B296:N296"/>
    <mergeCell ref="C287:J287"/>
    <mergeCell ref="B242:N242"/>
    <mergeCell ref="B265:F266"/>
    <mergeCell ref="B269:N273"/>
    <mergeCell ref="B257:G257"/>
    <mergeCell ref="B362:N363"/>
    <mergeCell ref="B357:N358"/>
    <mergeCell ref="B322:N322"/>
    <mergeCell ref="B338:N339"/>
    <mergeCell ref="A379:N381"/>
    <mergeCell ref="A374:N377"/>
    <mergeCell ref="L282:L283"/>
    <mergeCell ref="B190:N190"/>
    <mergeCell ref="B300:N301"/>
    <mergeCell ref="B332:N332"/>
    <mergeCell ref="B326:N328"/>
    <mergeCell ref="B224:N226"/>
    <mergeCell ref="B235:N238"/>
    <mergeCell ref="B228:N231"/>
    <mergeCell ref="B278:N280"/>
    <mergeCell ref="C178:J178"/>
    <mergeCell ref="C181:J181"/>
    <mergeCell ref="B183:N183"/>
    <mergeCell ref="C184:J184"/>
    <mergeCell ref="C185:J185"/>
    <mergeCell ref="C179:J179"/>
    <mergeCell ref="C180:J180"/>
    <mergeCell ref="C195:J195"/>
    <mergeCell ref="B149:N150"/>
    <mergeCell ref="B153:H154"/>
    <mergeCell ref="B160:I161"/>
    <mergeCell ref="B156:H158"/>
    <mergeCell ref="C197:N199"/>
    <mergeCell ref="C201:N201"/>
    <mergeCell ref="B187:N187"/>
  </mergeCells>
  <printOptions horizontalCentered="1"/>
  <pageMargins left="0.498031496" right="0.511811023622047" top="0.761811024" bottom="0.801181102" header="0.511811023622047" footer="0.35"/>
  <pageSetup fitToHeight="7" horizontalDpi="600" verticalDpi="600" orientation="portrait" paperSize="9" scale="80" r:id="rId1"/>
  <headerFooter alignWithMargins="0">
    <oddFooter>&amp;L&amp;8&amp;D&amp;T&amp;C&amp;8&amp;P+4&amp;R&amp;8&amp;F &amp;A</oddFooter>
  </headerFooter>
  <rowBreaks count="4" manualBreakCount="4">
    <brk id="51" max="255" man="1"/>
    <brk id="167" max="255" man="1"/>
    <brk id="220" max="255" man="1"/>
    <brk id="2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User</cp:lastModifiedBy>
  <cp:lastPrinted>2005-02-28T07:58:16Z</cp:lastPrinted>
  <dcterms:created xsi:type="dcterms:W3CDTF">1997-08-04T16:52:49Z</dcterms:created>
  <dcterms:modified xsi:type="dcterms:W3CDTF">2005-02-28T09:53:45Z</dcterms:modified>
  <cp:category/>
  <cp:version/>
  <cp:contentType/>
  <cp:contentStatus/>
</cp:coreProperties>
</file>